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875" activeTab="0"/>
  </bookViews>
  <sheets>
    <sheet name="滁州学院2017年度校外仪器设备年度使用情况自查表" sheetId="1" r:id="rId1"/>
  </sheets>
  <definedNames>
    <definedName name="_xlnm.Print_Titles" localSheetId="0">'滁州学院2017年度校外仪器设备年度使用情况自查表'!$2:$5</definedName>
  </definedNames>
  <calcPr fullCalcOnLoad="1"/>
</workbook>
</file>

<file path=xl/sharedStrings.xml><?xml version="1.0" encoding="utf-8"?>
<sst xmlns="http://schemas.openxmlformats.org/spreadsheetml/2006/main" count="515" uniqueCount="100">
  <si>
    <t>序号</t>
  </si>
  <si>
    <t>设备编号</t>
  </si>
  <si>
    <t>设备名称</t>
  </si>
  <si>
    <t>型号</t>
  </si>
  <si>
    <t>单价</t>
  </si>
  <si>
    <t>购置日期</t>
  </si>
  <si>
    <t>存放地点</t>
  </si>
  <si>
    <t>设备状态</t>
  </si>
  <si>
    <t>在用</t>
  </si>
  <si>
    <t>待修</t>
  </si>
  <si>
    <t>待报废</t>
  </si>
  <si>
    <t>闲置</t>
  </si>
  <si>
    <t>遗失</t>
  </si>
  <si>
    <t>*</t>
  </si>
  <si>
    <t>＊</t>
  </si>
  <si>
    <t>温卫敏</t>
  </si>
  <si>
    <t>智能整体厨房电器</t>
  </si>
  <si>
    <t>Uhome 1.5</t>
  </si>
  <si>
    <t>家电院</t>
  </si>
  <si>
    <t>3D智能液晶电视</t>
  </si>
  <si>
    <t>52DS70A</t>
  </si>
  <si>
    <t>红外触摸框</t>
  </si>
  <si>
    <t>管理人</t>
  </si>
  <si>
    <t>压片机</t>
  </si>
  <si>
    <t>层析柱</t>
  </si>
  <si>
    <t>CCG-400X3000</t>
  </si>
  <si>
    <t>尚善基地</t>
  </si>
  <si>
    <t>贲宗友</t>
  </si>
  <si>
    <t>YJMC300</t>
  </si>
  <si>
    <t>孙艳辉</t>
  </si>
  <si>
    <t>降膜浓缩器</t>
  </si>
  <si>
    <t>JMZ-500</t>
  </si>
  <si>
    <t>薄膜浓缩器</t>
  </si>
  <si>
    <t>LG-2</t>
  </si>
  <si>
    <t>喷雾干燥</t>
  </si>
  <si>
    <t>真空干燥箱</t>
  </si>
  <si>
    <t>FZG-12</t>
  </si>
  <si>
    <t>微波真空干燥</t>
  </si>
  <si>
    <t>HGWB-15</t>
  </si>
  <si>
    <t>冷冻干燥</t>
  </si>
  <si>
    <t>GLZL-8</t>
  </si>
  <si>
    <t>LPG-50</t>
  </si>
  <si>
    <t>搪瓷反应釜</t>
  </si>
  <si>
    <t>K2000L</t>
  </si>
  <si>
    <t>三足离心机</t>
  </si>
  <si>
    <t>SS1000</t>
  </si>
  <si>
    <t>粗粉碎机</t>
  </si>
  <si>
    <t>CSJ-500</t>
  </si>
  <si>
    <t>双螺旋锥形混合器</t>
  </si>
  <si>
    <t>DSH-500</t>
  </si>
  <si>
    <t>中试多功能膜设备</t>
  </si>
  <si>
    <t>KJ-FHM-090+KJ-NF-070</t>
  </si>
  <si>
    <t>大孔树脂</t>
  </si>
  <si>
    <t>振动筛</t>
  </si>
  <si>
    <t>ZS-350</t>
  </si>
  <si>
    <t>ZP-7</t>
  </si>
  <si>
    <t>平台</t>
  </si>
  <si>
    <t>500 M2</t>
  </si>
  <si>
    <t>造粒机</t>
  </si>
  <si>
    <t>FL-15</t>
  </si>
  <si>
    <t>泵</t>
  </si>
  <si>
    <t>FRB-15-35</t>
  </si>
  <si>
    <t>板框压滤机</t>
  </si>
  <si>
    <t>X400</t>
  </si>
  <si>
    <t>动态多功能提取罐</t>
  </si>
  <si>
    <t>DDT-3000</t>
  </si>
  <si>
    <t>醇沉罐</t>
  </si>
  <si>
    <t>JC-3000L</t>
  </si>
  <si>
    <t>调配罐</t>
  </si>
  <si>
    <t>YF-3000L</t>
  </si>
  <si>
    <t>结晶罐</t>
  </si>
  <si>
    <t>JJG-3000L</t>
  </si>
  <si>
    <t>板式换热器</t>
  </si>
  <si>
    <t>BS-Z4</t>
  </si>
  <si>
    <t>冷却塔</t>
  </si>
  <si>
    <t>lct-w-80T</t>
  </si>
  <si>
    <t>储罐</t>
  </si>
  <si>
    <t>移动音响</t>
  </si>
  <si>
    <t>天长工业学校</t>
  </si>
  <si>
    <t>朱海雪</t>
  </si>
  <si>
    <t>钢琴</t>
  </si>
  <si>
    <r>
      <t xml:space="preserve">    </t>
    </r>
    <r>
      <rPr>
        <sz val="11"/>
        <color indexed="8"/>
        <rFont val="宋体"/>
        <family val="0"/>
      </rPr>
      <t>院（部）：</t>
    </r>
    <r>
      <rPr>
        <sz val="11"/>
        <color indexed="8"/>
        <rFont val="Tahoma"/>
        <family val="2"/>
      </rPr>
      <t xml:space="preserve">    </t>
    </r>
    <r>
      <rPr>
        <sz val="12"/>
        <rFont val="宋体"/>
        <family val="0"/>
      </rPr>
      <t xml:space="preserve">   (</t>
    </r>
    <r>
      <rPr>
        <sz val="11"/>
        <color indexed="8"/>
        <rFont val="宋体"/>
        <family val="0"/>
      </rPr>
      <t>签字盖章</t>
    </r>
    <r>
      <rPr>
        <sz val="12"/>
        <rFont val="宋体"/>
        <family val="0"/>
      </rPr>
      <t>)</t>
    </r>
  </si>
  <si>
    <t>挥发油馏提取罐</t>
  </si>
  <si>
    <t>HDT-2000</t>
  </si>
  <si>
    <t>平板电脑</t>
  </si>
  <si>
    <t>GALAXY Note10.1</t>
  </si>
  <si>
    <t>无线路由器</t>
  </si>
  <si>
    <t>Linksys EA6700</t>
  </si>
  <si>
    <t>PTouch-70/6</t>
  </si>
  <si>
    <t>投影器（仪）</t>
  </si>
  <si>
    <t>音响设备</t>
  </si>
  <si>
    <t>家电院</t>
  </si>
  <si>
    <t>合计(元）</t>
  </si>
  <si>
    <t>可独立操作大型仪器设备教师数</t>
  </si>
  <si>
    <t>可独立操作大型仪器设备教师名单</t>
  </si>
  <si>
    <r>
      <t>填表日期：</t>
    </r>
    <r>
      <rPr>
        <u val="single"/>
        <sz val="11"/>
        <color indexed="8"/>
        <rFont val="宋体"/>
        <family val="0"/>
      </rPr>
      <t xml:space="preserve">               </t>
    </r>
    <r>
      <rPr>
        <sz val="11"/>
        <color indexed="8"/>
        <rFont val="宋体"/>
        <family val="0"/>
      </rPr>
      <t xml:space="preserve"> </t>
    </r>
    <r>
      <rPr>
        <sz val="11"/>
        <color indexed="9"/>
        <rFont val="宋体"/>
        <family val="0"/>
      </rPr>
      <t>.</t>
    </r>
  </si>
  <si>
    <r>
      <rPr>
        <sz val="11"/>
        <color indexed="8"/>
        <rFont val="宋体"/>
        <family val="0"/>
      </rPr>
      <t>附件</t>
    </r>
    <r>
      <rPr>
        <sz val="11"/>
        <color indexed="8"/>
        <rFont val="Tahoma"/>
        <family val="2"/>
      </rPr>
      <t>2</t>
    </r>
    <r>
      <rPr>
        <sz val="11"/>
        <color indexed="8"/>
        <rFont val="宋体"/>
        <family val="0"/>
      </rPr>
      <t>：</t>
    </r>
  </si>
  <si>
    <r>
      <t>填表说明：
1、未在资产与设备处备案，因产学研需要实际转移至校外单位的设备，请自行补充至该表，并立即向资产与设备处报备。
2、填报该表时，请删除其他学院设备信息，只保留本学院管理的设备。
3、请在设备状态对应栏填入“√”。
4、标有底色的设备为大型设备，注意在表格底部填写本单位可独立操作大型仪器设备教师数及教师名单。</t>
    </r>
  </si>
  <si>
    <t>滁州学院2017年度校外仪器设备年度使用情况自查表</t>
  </si>
  <si>
    <r>
      <t>自查小组成员签名：</t>
    </r>
    <r>
      <rPr>
        <u val="single"/>
        <sz val="11"/>
        <color indexed="8"/>
        <rFont val="宋体"/>
        <family val="0"/>
      </rPr>
      <t xml:space="preserve">                   </t>
    </r>
    <r>
      <rPr>
        <sz val="11"/>
        <color indexed="9"/>
        <rFont val="宋体"/>
        <family val="0"/>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</si>
</sst>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0.0_);[Red]\(#,##0.0\)"/>
    <numFmt numFmtId="183" formatCode="0.00_);[Red]\(0.00\)"/>
    <numFmt numFmtId="184" formatCode="#,##0_);[Red]\(#,##0\)"/>
    <numFmt numFmtId="185" formatCode="0.0_ "/>
    <numFmt numFmtId="186" formatCode="#,##0.0"/>
  </numFmts>
  <fonts count="83">
    <font>
      <sz val="12"/>
      <name val="宋体"/>
      <family val="0"/>
    </font>
    <font>
      <sz val="9"/>
      <name val="宋体"/>
      <family val="0"/>
    </font>
    <font>
      <sz val="9"/>
      <name val="Tahoma"/>
      <family val="2"/>
    </font>
    <font>
      <sz val="11"/>
      <color indexed="8"/>
      <name val="宋体"/>
      <family val="0"/>
    </font>
    <font>
      <sz val="11"/>
      <color indexed="8"/>
      <name val="Tahoma"/>
      <family val="2"/>
    </font>
    <font>
      <u val="single"/>
      <sz val="11"/>
      <color indexed="8"/>
      <name val="宋体"/>
      <family val="0"/>
    </font>
    <font>
      <sz val="11"/>
      <name val="宋体"/>
      <family val="0"/>
    </font>
    <font>
      <sz val="10"/>
      <color indexed="8"/>
      <name val="宋体"/>
      <family val="0"/>
    </font>
    <font>
      <sz val="11"/>
      <color indexed="9"/>
      <name val="宋体"/>
      <family val="0"/>
    </font>
    <font>
      <sz val="11"/>
      <color indexed="9"/>
      <name val="Tahoma"/>
      <family val="2"/>
    </font>
    <font>
      <b/>
      <sz val="18"/>
      <color indexed="56"/>
      <name val="宋体"/>
      <family val="0"/>
    </font>
    <font>
      <b/>
      <sz val="15"/>
      <color indexed="56"/>
      <name val="Tahoma"/>
      <family val="2"/>
    </font>
    <font>
      <b/>
      <sz val="15"/>
      <color indexed="56"/>
      <name val="宋体"/>
      <family val="0"/>
    </font>
    <font>
      <b/>
      <sz val="13"/>
      <color indexed="56"/>
      <name val="Tahoma"/>
      <family val="2"/>
    </font>
    <font>
      <b/>
      <sz val="13"/>
      <color indexed="56"/>
      <name val="宋体"/>
      <family val="0"/>
    </font>
    <font>
      <b/>
      <sz val="11"/>
      <color indexed="56"/>
      <name val="Tahoma"/>
      <family val="2"/>
    </font>
    <font>
      <b/>
      <sz val="11"/>
      <color indexed="56"/>
      <name val="宋体"/>
      <family val="0"/>
    </font>
    <font>
      <sz val="18"/>
      <color indexed="56"/>
      <name val="宋体"/>
      <family val="0"/>
    </font>
    <font>
      <sz val="11"/>
      <color indexed="20"/>
      <name val="Tahoma"/>
      <family val="2"/>
    </font>
    <font>
      <sz val="11"/>
      <color indexed="20"/>
      <name val="宋体"/>
      <family val="0"/>
    </font>
    <font>
      <sz val="11"/>
      <color indexed="17"/>
      <name val="Tahoma"/>
      <family val="2"/>
    </font>
    <font>
      <sz val="11"/>
      <color indexed="17"/>
      <name val="宋体"/>
      <family val="0"/>
    </font>
    <font>
      <b/>
      <sz val="11"/>
      <color indexed="8"/>
      <name val="Tahoma"/>
      <family val="2"/>
    </font>
    <font>
      <b/>
      <sz val="11"/>
      <color indexed="8"/>
      <name val="宋体"/>
      <family val="0"/>
    </font>
    <font>
      <b/>
      <sz val="11"/>
      <color indexed="52"/>
      <name val="Tahoma"/>
      <family val="2"/>
    </font>
    <font>
      <b/>
      <sz val="11"/>
      <color indexed="52"/>
      <name val="宋体"/>
      <family val="0"/>
    </font>
    <font>
      <b/>
      <sz val="11"/>
      <color indexed="9"/>
      <name val="Tahoma"/>
      <family val="2"/>
    </font>
    <font>
      <b/>
      <sz val="11"/>
      <color indexed="9"/>
      <name val="宋体"/>
      <family val="0"/>
    </font>
    <font>
      <i/>
      <sz val="11"/>
      <color indexed="23"/>
      <name val="Tahoma"/>
      <family val="2"/>
    </font>
    <font>
      <i/>
      <sz val="11"/>
      <color indexed="23"/>
      <name val="宋体"/>
      <family val="0"/>
    </font>
    <font>
      <sz val="11"/>
      <color indexed="10"/>
      <name val="Tahoma"/>
      <family val="2"/>
    </font>
    <font>
      <sz val="11"/>
      <color indexed="10"/>
      <name val="宋体"/>
      <family val="0"/>
    </font>
    <font>
      <sz val="11"/>
      <color indexed="52"/>
      <name val="Tahoma"/>
      <family val="2"/>
    </font>
    <font>
      <sz val="11"/>
      <color indexed="52"/>
      <name val="宋体"/>
      <family val="0"/>
    </font>
    <font>
      <sz val="11"/>
      <color indexed="60"/>
      <name val="Tahoma"/>
      <family val="2"/>
    </font>
    <font>
      <sz val="11"/>
      <color indexed="60"/>
      <name val="宋体"/>
      <family val="0"/>
    </font>
    <font>
      <b/>
      <sz val="11"/>
      <color indexed="63"/>
      <name val="Tahoma"/>
      <family val="2"/>
    </font>
    <font>
      <b/>
      <sz val="11"/>
      <color indexed="63"/>
      <name val="宋体"/>
      <family val="0"/>
    </font>
    <font>
      <sz val="11"/>
      <color indexed="62"/>
      <name val="Tahoma"/>
      <family val="2"/>
    </font>
    <font>
      <sz val="11"/>
      <color indexed="62"/>
      <name val="宋体"/>
      <family val="0"/>
    </font>
    <font>
      <sz val="18"/>
      <color indexed="8"/>
      <name val="宋体"/>
      <family val="0"/>
    </font>
    <font>
      <u val="single"/>
      <sz val="12"/>
      <color indexed="12"/>
      <name val="宋体"/>
      <family val="0"/>
    </font>
    <font>
      <u val="single"/>
      <sz val="12"/>
      <color indexed="20"/>
      <name val="宋体"/>
      <family val="0"/>
    </font>
    <font>
      <sz val="11"/>
      <color theme="1"/>
      <name val="Tahoma"/>
      <family val="2"/>
    </font>
    <font>
      <sz val="11"/>
      <color theme="1"/>
      <name val="Calibri"/>
      <family val="0"/>
    </font>
    <font>
      <sz val="11"/>
      <color theme="0"/>
      <name val="Tahoma"/>
      <family val="2"/>
    </font>
    <font>
      <sz val="11"/>
      <color theme="0"/>
      <name val="Calibri"/>
      <family val="0"/>
    </font>
    <font>
      <b/>
      <sz val="18"/>
      <color theme="3"/>
      <name val="Cambria"/>
      <family val="0"/>
    </font>
    <font>
      <b/>
      <sz val="15"/>
      <color theme="3"/>
      <name val="Tahoma"/>
      <family val="2"/>
    </font>
    <font>
      <b/>
      <sz val="15"/>
      <color theme="3"/>
      <name val="Calibri"/>
      <family val="0"/>
    </font>
    <font>
      <b/>
      <sz val="13"/>
      <color theme="3"/>
      <name val="Tahoma"/>
      <family val="2"/>
    </font>
    <font>
      <b/>
      <sz val="13"/>
      <color theme="3"/>
      <name val="Calibri"/>
      <family val="0"/>
    </font>
    <font>
      <b/>
      <sz val="11"/>
      <color theme="3"/>
      <name val="Tahoma"/>
      <family val="2"/>
    </font>
    <font>
      <b/>
      <sz val="11"/>
      <color theme="3"/>
      <name val="Calibri"/>
      <family val="0"/>
    </font>
    <font>
      <sz val="18"/>
      <color theme="3"/>
      <name val="Cambria"/>
      <family val="0"/>
    </font>
    <font>
      <sz val="11"/>
      <color rgb="FF9C0006"/>
      <name val="Tahoma"/>
      <family val="2"/>
    </font>
    <font>
      <sz val="11"/>
      <color rgb="FF9C0006"/>
      <name val="Calibri"/>
      <family val="0"/>
    </font>
    <font>
      <sz val="11"/>
      <color rgb="FF000000"/>
      <name val="Calibri"/>
      <family val="0"/>
    </font>
    <font>
      <u val="single"/>
      <sz val="12"/>
      <color theme="10"/>
      <name val="宋体"/>
      <family val="0"/>
    </font>
    <font>
      <sz val="11"/>
      <color rgb="FF006100"/>
      <name val="Tahoma"/>
      <family val="2"/>
    </font>
    <font>
      <sz val="11"/>
      <color rgb="FF006100"/>
      <name val="Calibri"/>
      <family val="0"/>
    </font>
    <font>
      <b/>
      <sz val="11"/>
      <color theme="1"/>
      <name val="Tahoma"/>
      <family val="2"/>
    </font>
    <font>
      <b/>
      <sz val="11"/>
      <color theme="1"/>
      <name val="Calibri"/>
      <family val="0"/>
    </font>
    <font>
      <b/>
      <sz val="11"/>
      <color rgb="FFFA7D00"/>
      <name val="Tahoma"/>
      <family val="2"/>
    </font>
    <font>
      <b/>
      <sz val="11"/>
      <color rgb="FFFA7D00"/>
      <name val="Calibri"/>
      <family val="0"/>
    </font>
    <font>
      <b/>
      <sz val="11"/>
      <color theme="0"/>
      <name val="Tahoma"/>
      <family val="2"/>
    </font>
    <font>
      <b/>
      <sz val="11"/>
      <color theme="0"/>
      <name val="Calibri"/>
      <family val="0"/>
    </font>
    <font>
      <i/>
      <sz val="11"/>
      <color rgb="FF7F7F7F"/>
      <name val="Tahoma"/>
      <family val="2"/>
    </font>
    <font>
      <i/>
      <sz val="11"/>
      <color rgb="FF7F7F7F"/>
      <name val="Calibri"/>
      <family val="0"/>
    </font>
    <font>
      <sz val="11"/>
      <color rgb="FFFF0000"/>
      <name val="Tahoma"/>
      <family val="2"/>
    </font>
    <font>
      <sz val="11"/>
      <color rgb="FFFF0000"/>
      <name val="Calibri"/>
      <family val="0"/>
    </font>
    <font>
      <sz val="11"/>
      <color rgb="FFFA7D00"/>
      <name val="Tahoma"/>
      <family val="2"/>
    </font>
    <font>
      <sz val="11"/>
      <color rgb="FFFA7D00"/>
      <name val="Calibri"/>
      <family val="0"/>
    </font>
    <font>
      <sz val="11"/>
      <color rgb="FF9C6500"/>
      <name val="Tahoma"/>
      <family val="2"/>
    </font>
    <font>
      <sz val="11"/>
      <color rgb="FF9C6500"/>
      <name val="Calibri"/>
      <family val="0"/>
    </font>
    <font>
      <b/>
      <sz val="11"/>
      <color rgb="FF3F3F3F"/>
      <name val="Tahoma"/>
      <family val="2"/>
    </font>
    <font>
      <b/>
      <sz val="11"/>
      <color rgb="FF3F3F3F"/>
      <name val="Calibri"/>
      <family val="0"/>
    </font>
    <font>
      <sz val="11"/>
      <color rgb="FF3F3F76"/>
      <name val="Tahoma"/>
      <family val="2"/>
    </font>
    <font>
      <sz val="11"/>
      <color rgb="FF3F3F76"/>
      <name val="Calibri"/>
      <family val="0"/>
    </font>
    <font>
      <u val="single"/>
      <sz val="12"/>
      <color theme="11"/>
      <name val="宋体"/>
      <family val="0"/>
    </font>
    <font>
      <sz val="11"/>
      <color theme="1"/>
      <name val="宋体"/>
      <family val="0"/>
    </font>
    <font>
      <b/>
      <sz val="11"/>
      <color theme="1"/>
      <name val="宋体"/>
      <family val="0"/>
    </font>
    <font>
      <sz val="18"/>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3"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4" fillId="5"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1" applyNumberFormat="0" applyFill="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3"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20"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4" fillId="0" borderId="0">
      <alignment/>
      <protection/>
    </xf>
    <xf numFmtId="0" fontId="57" fillId="0" borderId="0">
      <alignment vertical="center"/>
      <protection/>
    </xf>
    <xf numFmtId="0" fontId="57"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58" fillId="0" borderId="0" applyNumberFormat="0" applyFill="0" applyBorder="0" applyAlignment="0" applyProtection="0"/>
    <xf numFmtId="0" fontId="59" fillId="21" borderId="0" applyNumberFormat="0" applyBorder="0" applyAlignment="0" applyProtection="0"/>
    <xf numFmtId="0" fontId="60" fillId="21" borderId="0" applyNumberFormat="0" applyBorder="0" applyAlignment="0" applyProtection="0"/>
    <xf numFmtId="0" fontId="61" fillId="0" borderId="4" applyNumberFormat="0" applyFill="0" applyAlignment="0" applyProtection="0"/>
    <xf numFmtId="0" fontId="6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2" borderId="5" applyNumberFormat="0" applyAlignment="0" applyProtection="0"/>
    <xf numFmtId="0" fontId="64" fillId="22" borderId="5" applyNumberFormat="0" applyAlignment="0" applyProtection="0"/>
    <xf numFmtId="0" fontId="65" fillId="23" borderId="6" applyNumberFormat="0" applyAlignment="0" applyProtection="0"/>
    <xf numFmtId="0" fontId="66" fillId="23"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7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5" fillId="27"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6" fillId="28" borderId="0" applyNumberFormat="0" applyBorder="0" applyAlignment="0" applyProtection="0"/>
    <xf numFmtId="0" fontId="45" fillId="29" borderId="0" applyNumberFormat="0" applyBorder="0" applyAlignment="0" applyProtection="0"/>
    <xf numFmtId="0" fontId="46" fillId="29" borderId="0" applyNumberFormat="0" applyBorder="0" applyAlignment="0" applyProtection="0"/>
    <xf numFmtId="0" fontId="73" fillId="30" borderId="0" applyNumberFormat="0" applyBorder="0" applyAlignment="0" applyProtection="0"/>
    <xf numFmtId="0" fontId="74" fillId="30" borderId="0" applyNumberFormat="0" applyBorder="0" applyAlignment="0" applyProtection="0"/>
    <xf numFmtId="0" fontId="75" fillId="22" borderId="8" applyNumberFormat="0" applyAlignment="0" applyProtection="0"/>
    <xf numFmtId="0" fontId="76" fillId="22" borderId="8" applyNumberFormat="0" applyAlignment="0" applyProtection="0"/>
    <xf numFmtId="0" fontId="77" fillId="31" borderId="5" applyNumberFormat="0" applyAlignment="0" applyProtection="0"/>
    <xf numFmtId="0" fontId="78" fillId="31" borderId="5" applyNumberFormat="0" applyAlignment="0" applyProtection="0"/>
    <xf numFmtId="0" fontId="79" fillId="0" borderId="0" applyNumberFormat="0" applyFill="0" applyBorder="0" applyAlignment="0" applyProtection="0"/>
    <xf numFmtId="0" fontId="0" fillId="32" borderId="9" applyNumberFormat="0" applyFont="0" applyAlignment="0" applyProtection="0"/>
    <xf numFmtId="0" fontId="44" fillId="32" borderId="9" applyNumberFormat="0" applyFont="0" applyAlignment="0" applyProtection="0"/>
  </cellStyleXfs>
  <cellXfs count="37">
    <xf numFmtId="0" fontId="0" fillId="0" borderId="0" xfId="0" applyAlignment="1">
      <alignment/>
    </xf>
    <xf numFmtId="0" fontId="43" fillId="0" borderId="0" xfId="74">
      <alignment vertical="center"/>
      <protection/>
    </xf>
    <xf numFmtId="0" fontId="43" fillId="0" borderId="10" xfId="74" applyBorder="1" applyAlignment="1">
      <alignment vertical="center"/>
      <protection/>
    </xf>
    <xf numFmtId="0" fontId="43" fillId="0" borderId="0" xfId="74" applyAlignment="1">
      <alignment horizontal="center" vertical="center"/>
      <protection/>
    </xf>
    <xf numFmtId="0" fontId="80" fillId="0" borderId="10" xfId="74" applyFont="1" applyBorder="1" applyAlignment="1">
      <alignment vertical="center"/>
      <protection/>
    </xf>
    <xf numFmtId="0" fontId="61" fillId="0" borderId="11" xfId="74" applyFont="1" applyBorder="1" applyAlignment="1">
      <alignment horizontal="center" vertical="center"/>
      <protection/>
    </xf>
    <xf numFmtId="0" fontId="81" fillId="0" borderId="11" xfId="74" applyFont="1" applyBorder="1" applyAlignment="1">
      <alignment horizontal="center" vertical="center"/>
      <protection/>
    </xf>
    <xf numFmtId="0" fontId="80" fillId="0" borderId="12" xfId="74" applyFont="1" applyBorder="1" applyAlignment="1">
      <alignment horizontal="center" vertical="center"/>
      <protection/>
    </xf>
    <xf numFmtId="0" fontId="6" fillId="0" borderId="11" xfId="0" applyFont="1" applyBorder="1" applyAlignment="1">
      <alignment vertical="center"/>
    </xf>
    <xf numFmtId="186" fontId="6" fillId="0" borderId="11" xfId="0" applyNumberFormat="1" applyFont="1" applyBorder="1" applyAlignment="1">
      <alignment vertical="center"/>
    </xf>
    <xf numFmtId="14"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43" fillId="0" borderId="11" xfId="74" applyFont="1" applyBorder="1">
      <alignment vertical="center"/>
      <protection/>
    </xf>
    <xf numFmtId="186" fontId="44" fillId="0" borderId="11" xfId="74" applyNumberFormat="1" applyFont="1" applyBorder="1">
      <alignment vertical="center"/>
      <protection/>
    </xf>
    <xf numFmtId="0" fontId="44" fillId="9" borderId="12" xfId="30" applyBorder="1" applyAlignment="1">
      <alignment horizontal="center" vertical="center"/>
    </xf>
    <xf numFmtId="0" fontId="44" fillId="9" borderId="11" xfId="30" applyBorder="1" applyAlignment="1">
      <alignment vertical="center"/>
    </xf>
    <xf numFmtId="186" fontId="44" fillId="9" borderId="11" xfId="30" applyNumberFormat="1" applyBorder="1" applyAlignment="1">
      <alignment vertical="center"/>
    </xf>
    <xf numFmtId="14" fontId="44" fillId="9" borderId="11" xfId="30" applyNumberFormat="1" applyBorder="1" applyAlignment="1">
      <alignment horizontal="center" vertical="center"/>
    </xf>
    <xf numFmtId="0" fontId="44" fillId="9" borderId="11" xfId="30" applyBorder="1" applyAlignment="1">
      <alignment horizontal="center" vertical="center"/>
    </xf>
    <xf numFmtId="0" fontId="43" fillId="0" borderId="0" xfId="74" applyAlignment="1">
      <alignment horizontal="center" vertical="center"/>
      <protection/>
    </xf>
    <xf numFmtId="0" fontId="82" fillId="0" borderId="0" xfId="74" applyFont="1" applyAlignment="1">
      <alignment horizontal="center" vertical="center"/>
      <protection/>
    </xf>
    <xf numFmtId="0" fontId="43" fillId="0" borderId="10" xfId="74" applyBorder="1" applyAlignment="1">
      <alignment horizontal="center" vertical="center"/>
      <protection/>
    </xf>
    <xf numFmtId="0" fontId="81" fillId="0" borderId="13" xfId="74" applyFont="1" applyBorder="1" applyAlignment="1">
      <alignment horizontal="center" vertical="center" wrapText="1"/>
      <protection/>
    </xf>
    <xf numFmtId="0" fontId="81" fillId="0" borderId="12" xfId="74" applyFont="1" applyBorder="1" applyAlignment="1">
      <alignment horizontal="center" vertical="center"/>
      <protection/>
    </xf>
    <xf numFmtId="0" fontId="81" fillId="0" borderId="13" xfId="74" applyFont="1" applyBorder="1" applyAlignment="1">
      <alignment horizontal="center" vertical="center"/>
      <protection/>
    </xf>
    <xf numFmtId="0" fontId="80" fillId="0" borderId="10" xfId="74" applyFont="1" applyBorder="1" applyAlignment="1">
      <alignment horizontal="left" vertical="center"/>
      <protection/>
    </xf>
    <xf numFmtId="0" fontId="44" fillId="0" borderId="0" xfId="74" applyFont="1" applyAlignment="1">
      <alignment horizontal="left" vertical="center" wrapText="1"/>
      <protection/>
    </xf>
    <xf numFmtId="0" fontId="81" fillId="0" borderId="11" xfId="74" applyFont="1" applyBorder="1" applyAlignment="1">
      <alignment horizontal="center" vertical="center" wrapText="1"/>
      <protection/>
    </xf>
    <xf numFmtId="0" fontId="80" fillId="0" borderId="14" xfId="74" applyFont="1" applyBorder="1" applyAlignment="1">
      <alignment horizontal="center" vertical="center"/>
      <protection/>
    </xf>
    <xf numFmtId="0" fontId="80" fillId="0" borderId="15" xfId="74" applyFont="1" applyBorder="1" applyAlignment="1">
      <alignment horizontal="center" vertical="center"/>
      <protection/>
    </xf>
    <xf numFmtId="0" fontId="80" fillId="0" borderId="16" xfId="74" applyFont="1" applyBorder="1" applyAlignment="1">
      <alignment horizontal="center" vertical="center"/>
      <protection/>
    </xf>
    <xf numFmtId="0" fontId="43" fillId="0" borderId="14" xfId="74" applyFont="1" applyBorder="1" applyAlignment="1">
      <alignment horizontal="center" vertical="center"/>
      <protection/>
    </xf>
    <xf numFmtId="0" fontId="43" fillId="0" borderId="15" xfId="74" applyFont="1" applyBorder="1" applyAlignment="1">
      <alignment horizontal="center" vertical="center"/>
      <protection/>
    </xf>
    <xf numFmtId="0" fontId="43" fillId="0" borderId="16" xfId="74" applyFont="1" applyBorder="1" applyAlignment="1">
      <alignment horizontal="center" vertical="center"/>
      <protection/>
    </xf>
    <xf numFmtId="0" fontId="80" fillId="0" borderId="11" xfId="74" applyFont="1" applyBorder="1" applyAlignment="1">
      <alignment horizontal="center" vertical="center"/>
      <protection/>
    </xf>
    <xf numFmtId="0" fontId="43" fillId="0" borderId="11" xfId="74" applyFont="1" applyBorder="1" applyAlignment="1">
      <alignment horizontal="center" vertical="center"/>
      <protection/>
    </xf>
    <xf numFmtId="0" fontId="80" fillId="0" borderId="10" xfId="74" applyFont="1" applyBorder="1" applyAlignment="1">
      <alignment horizontal="left" vertical="center"/>
      <protection/>
    </xf>
  </cellXfs>
  <cellStyles count="14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13" xfId="67"/>
    <cellStyle name="常规 14" xfId="68"/>
    <cellStyle name="常规 15" xfId="69"/>
    <cellStyle name="常规 16" xfId="70"/>
    <cellStyle name="常规 17" xfId="71"/>
    <cellStyle name="常规 18" xfId="72"/>
    <cellStyle name="常规 19" xfId="73"/>
    <cellStyle name="常规 2" xfId="74"/>
    <cellStyle name="常规 2 10" xfId="75"/>
    <cellStyle name="常规 2 11" xfId="76"/>
    <cellStyle name="常规 2 12" xfId="77"/>
    <cellStyle name="常规 2 13" xfId="78"/>
    <cellStyle name="常规 2 14" xfId="79"/>
    <cellStyle name="常规 2 15" xfId="80"/>
    <cellStyle name="常规 2 16" xfId="81"/>
    <cellStyle name="常规 2 17" xfId="82"/>
    <cellStyle name="常规 2 18" xfId="83"/>
    <cellStyle name="常规 2 19" xfId="84"/>
    <cellStyle name="常规 2 2" xfId="85"/>
    <cellStyle name="常规 2 2 2" xfId="86"/>
    <cellStyle name="常规 2 2 3" xfId="87"/>
    <cellStyle name="常规 2 20" xfId="88"/>
    <cellStyle name="常规 2 21" xfId="89"/>
    <cellStyle name="常规 2 22" xfId="90"/>
    <cellStyle name="常规 2 23" xfId="91"/>
    <cellStyle name="常规 2 24" xfId="92"/>
    <cellStyle name="常规 2 25" xfId="93"/>
    <cellStyle name="常规 2 26" xfId="94"/>
    <cellStyle name="常规 2 3" xfId="95"/>
    <cellStyle name="常规 2 4" xfId="96"/>
    <cellStyle name="常规 2 5" xfId="97"/>
    <cellStyle name="常规 2 6" xfId="98"/>
    <cellStyle name="常规 2 7" xfId="99"/>
    <cellStyle name="常规 2 8" xfId="100"/>
    <cellStyle name="常规 2 9" xfId="101"/>
    <cellStyle name="常规 20" xfId="102"/>
    <cellStyle name="常规 21" xfId="103"/>
    <cellStyle name="常规 22" xfId="104"/>
    <cellStyle name="常规 23" xfId="105"/>
    <cellStyle name="常规 24" xfId="106"/>
    <cellStyle name="常规 25" xfId="107"/>
    <cellStyle name="常规 26" xfId="108"/>
    <cellStyle name="常规 3" xfId="109"/>
    <cellStyle name="常规 4" xfId="110"/>
    <cellStyle name="常规 5" xfId="111"/>
    <cellStyle name="常规 6" xfId="112"/>
    <cellStyle name="常规 7" xfId="113"/>
    <cellStyle name="常规 8" xfId="114"/>
    <cellStyle name="常规 9" xfId="115"/>
    <cellStyle name="Hyperlink" xfId="116"/>
    <cellStyle name="好" xfId="117"/>
    <cellStyle name="好 2" xfId="118"/>
    <cellStyle name="汇总" xfId="119"/>
    <cellStyle name="汇总 2" xfId="120"/>
    <cellStyle name="Currency" xfId="121"/>
    <cellStyle name="Currency [0]" xfId="122"/>
    <cellStyle name="计算" xfId="123"/>
    <cellStyle name="计算 2" xfId="124"/>
    <cellStyle name="检查单元格" xfId="125"/>
    <cellStyle name="检查单元格 2" xfId="126"/>
    <cellStyle name="解释性文本" xfId="127"/>
    <cellStyle name="解释性文本 2" xfId="128"/>
    <cellStyle name="警告文本" xfId="129"/>
    <cellStyle name="警告文本 2" xfId="130"/>
    <cellStyle name="链接单元格" xfId="131"/>
    <cellStyle name="链接单元格 2" xfId="132"/>
    <cellStyle name="Comma" xfId="133"/>
    <cellStyle name="Comma [0]" xfId="134"/>
    <cellStyle name="强调文字颜色 1" xfId="135"/>
    <cellStyle name="强调文字颜色 1 2" xfId="136"/>
    <cellStyle name="强调文字颜色 2" xfId="137"/>
    <cellStyle name="强调文字颜色 2 2" xfId="138"/>
    <cellStyle name="强调文字颜色 3" xfId="139"/>
    <cellStyle name="强调文字颜色 3 2" xfId="140"/>
    <cellStyle name="强调文字颜色 4" xfId="141"/>
    <cellStyle name="强调文字颜色 4 2" xfId="142"/>
    <cellStyle name="强调文字颜色 5" xfId="143"/>
    <cellStyle name="强调文字颜色 5 2" xfId="144"/>
    <cellStyle name="强调文字颜色 6" xfId="145"/>
    <cellStyle name="强调文字颜色 6 2" xfId="146"/>
    <cellStyle name="适中" xfId="147"/>
    <cellStyle name="适中 2" xfId="148"/>
    <cellStyle name="输出" xfId="149"/>
    <cellStyle name="输出 2" xfId="150"/>
    <cellStyle name="输入" xfId="151"/>
    <cellStyle name="输入 2" xfId="152"/>
    <cellStyle name="Followed Hyperlink" xfId="153"/>
    <cellStyle name="注释" xfId="154"/>
    <cellStyle name="注释 2" xfId="155"/>
  </cellStyles>
  <dxfs count="1">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1"/>
  <sheetViews>
    <sheetView tabSelected="1" workbookViewId="0" topLeftCell="A1">
      <selection activeCell="D16" sqref="D16"/>
    </sheetView>
  </sheetViews>
  <sheetFormatPr defaultColWidth="9.00390625" defaultRowHeight="14.25"/>
  <cols>
    <col min="1" max="1" width="4.375" style="3" customWidth="1"/>
    <col min="2" max="2" width="9.625" style="3" customWidth="1"/>
    <col min="3" max="3" width="24.125" style="1" customWidth="1"/>
    <col min="4" max="4" width="16.375" style="1" customWidth="1"/>
    <col min="5" max="5" width="12.75390625" style="1" bestFit="1" customWidth="1"/>
    <col min="6" max="6" width="11.75390625" style="3" bestFit="1" customWidth="1"/>
    <col min="7" max="7" width="11.625" style="3" bestFit="1" customWidth="1"/>
    <col min="8" max="8" width="8.1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2" ht="15" customHeight="1">
      <c r="A1" s="19" t="s">
        <v>96</v>
      </c>
      <c r="B1" s="19"/>
    </row>
    <row r="2" spans="1:13" ht="18" customHeight="1">
      <c r="A2" s="20" t="s">
        <v>98</v>
      </c>
      <c r="B2" s="20"/>
      <c r="C2" s="20"/>
      <c r="D2" s="20"/>
      <c r="E2" s="20"/>
      <c r="F2" s="20"/>
      <c r="G2" s="20"/>
      <c r="H2" s="20"/>
      <c r="I2" s="20"/>
      <c r="J2" s="20"/>
      <c r="K2" s="20"/>
      <c r="L2" s="20"/>
      <c r="M2" s="20"/>
    </row>
    <row r="3" spans="1:13" ht="26.25" customHeight="1">
      <c r="A3" s="21" t="s">
        <v>81</v>
      </c>
      <c r="B3" s="21"/>
      <c r="C3" s="21"/>
      <c r="D3" s="2"/>
      <c r="E3" s="36" t="s">
        <v>99</v>
      </c>
      <c r="F3" s="25"/>
      <c r="G3" s="25"/>
      <c r="H3" s="4"/>
      <c r="I3" s="25" t="s">
        <v>95</v>
      </c>
      <c r="J3" s="25"/>
      <c r="K3" s="25"/>
      <c r="L3" s="25"/>
      <c r="M3" s="25"/>
    </row>
    <row r="4" spans="1:13" ht="22.5" customHeight="1">
      <c r="A4" s="22" t="s">
        <v>0</v>
      </c>
      <c r="B4" s="24" t="s">
        <v>1</v>
      </c>
      <c r="C4" s="24" t="s">
        <v>2</v>
      </c>
      <c r="D4" s="24" t="s">
        <v>3</v>
      </c>
      <c r="E4" s="24" t="s">
        <v>4</v>
      </c>
      <c r="F4" s="24" t="s">
        <v>5</v>
      </c>
      <c r="G4" s="24" t="s">
        <v>6</v>
      </c>
      <c r="H4" s="24" t="s">
        <v>22</v>
      </c>
      <c r="I4" s="27" t="s">
        <v>7</v>
      </c>
      <c r="J4" s="27"/>
      <c r="K4" s="27"/>
      <c r="L4" s="27"/>
      <c r="M4" s="27"/>
    </row>
    <row r="5" spans="1:13" ht="22.5" customHeight="1">
      <c r="A5" s="23"/>
      <c r="B5" s="23"/>
      <c r="C5" s="23"/>
      <c r="D5" s="23"/>
      <c r="E5" s="23"/>
      <c r="F5" s="23"/>
      <c r="G5" s="23"/>
      <c r="H5" s="23"/>
      <c r="I5" s="5" t="s">
        <v>8</v>
      </c>
      <c r="J5" s="5" t="s">
        <v>9</v>
      </c>
      <c r="K5" s="5" t="s">
        <v>10</v>
      </c>
      <c r="L5" s="5" t="s">
        <v>11</v>
      </c>
      <c r="M5" s="6" t="s">
        <v>12</v>
      </c>
    </row>
    <row r="6" spans="1:13" ht="21.75" customHeight="1">
      <c r="A6" s="7">
        <v>1</v>
      </c>
      <c r="B6" s="8" t="str">
        <f>TEXT("1305920s",REPT(0,8))</f>
        <v>1305920s</v>
      </c>
      <c r="C6" s="8" t="s">
        <v>24</v>
      </c>
      <c r="D6" s="8" t="s">
        <v>25</v>
      </c>
      <c r="E6" s="9">
        <v>83756</v>
      </c>
      <c r="F6" s="10">
        <v>41626</v>
      </c>
      <c r="G6" s="11" t="s">
        <v>26</v>
      </c>
      <c r="H6" s="11" t="s">
        <v>27</v>
      </c>
      <c r="I6" s="5"/>
      <c r="J6" s="5"/>
      <c r="K6" s="5"/>
      <c r="L6" s="5"/>
      <c r="M6" s="6"/>
    </row>
    <row r="7" spans="1:13" ht="21.75" customHeight="1">
      <c r="A7" s="7">
        <v>2</v>
      </c>
      <c r="B7" s="8" t="str">
        <f>TEXT("1305921s",REPT(0,8))</f>
        <v>1305921s</v>
      </c>
      <c r="C7" s="8" t="s">
        <v>24</v>
      </c>
      <c r="D7" s="8" t="s">
        <v>25</v>
      </c>
      <c r="E7" s="9">
        <v>83756</v>
      </c>
      <c r="F7" s="10">
        <v>41626</v>
      </c>
      <c r="G7" s="11" t="s">
        <v>26</v>
      </c>
      <c r="H7" s="11" t="s">
        <v>27</v>
      </c>
      <c r="I7" s="5"/>
      <c r="J7" s="5"/>
      <c r="K7" s="5"/>
      <c r="L7" s="5"/>
      <c r="M7" s="6"/>
    </row>
    <row r="8" spans="1:13" ht="21.75" customHeight="1">
      <c r="A8" s="7">
        <v>3</v>
      </c>
      <c r="B8" s="8" t="str">
        <f>TEXT("1305922s",REPT(0,8))</f>
        <v>1305922s</v>
      </c>
      <c r="C8" s="8" t="s">
        <v>24</v>
      </c>
      <c r="D8" s="8" t="s">
        <v>25</v>
      </c>
      <c r="E8" s="9">
        <v>83756</v>
      </c>
      <c r="F8" s="10">
        <v>41626</v>
      </c>
      <c r="G8" s="11" t="s">
        <v>26</v>
      </c>
      <c r="H8" s="11" t="s">
        <v>27</v>
      </c>
      <c r="I8" s="5"/>
      <c r="J8" s="5"/>
      <c r="K8" s="5"/>
      <c r="L8" s="5"/>
      <c r="M8" s="6"/>
    </row>
    <row r="9" spans="1:13" ht="21.75" customHeight="1">
      <c r="A9" s="7">
        <v>4</v>
      </c>
      <c r="B9" s="8" t="str">
        <f>TEXT("1305923s",REPT(0,8))</f>
        <v>1305923s</v>
      </c>
      <c r="C9" s="8" t="s">
        <v>24</v>
      </c>
      <c r="D9" s="8" t="s">
        <v>25</v>
      </c>
      <c r="E9" s="9">
        <v>83756</v>
      </c>
      <c r="F9" s="10">
        <v>41626</v>
      </c>
      <c r="G9" s="11" t="s">
        <v>26</v>
      </c>
      <c r="H9" s="11" t="s">
        <v>27</v>
      </c>
      <c r="I9" s="5"/>
      <c r="J9" s="5"/>
      <c r="K9" s="5"/>
      <c r="L9" s="5"/>
      <c r="M9" s="6"/>
    </row>
    <row r="10" spans="1:13" ht="21.75" customHeight="1">
      <c r="A10" s="7">
        <v>5</v>
      </c>
      <c r="B10" s="8" t="str">
        <f>TEXT("1305924s",REPT(0,8))</f>
        <v>1305924s</v>
      </c>
      <c r="C10" s="8" t="s">
        <v>24</v>
      </c>
      <c r="D10" s="8" t="s">
        <v>25</v>
      </c>
      <c r="E10" s="9">
        <v>83756</v>
      </c>
      <c r="F10" s="10">
        <v>41626</v>
      </c>
      <c r="G10" s="11" t="s">
        <v>26</v>
      </c>
      <c r="H10" s="11" t="s">
        <v>27</v>
      </c>
      <c r="I10" s="5"/>
      <c r="J10" s="5"/>
      <c r="K10" s="5"/>
      <c r="L10" s="5"/>
      <c r="M10" s="6"/>
    </row>
    <row r="11" spans="1:13" ht="21.75" customHeight="1">
      <c r="A11" s="7">
        <v>6</v>
      </c>
      <c r="B11" s="8" t="str">
        <f>TEXT("1305925s",REPT(0,8))</f>
        <v>1305925s</v>
      </c>
      <c r="C11" s="8" t="s">
        <v>24</v>
      </c>
      <c r="D11" s="8" t="s">
        <v>25</v>
      </c>
      <c r="E11" s="9">
        <v>83756</v>
      </c>
      <c r="F11" s="10">
        <v>41626</v>
      </c>
      <c r="G11" s="11" t="s">
        <v>26</v>
      </c>
      <c r="H11" s="11" t="s">
        <v>27</v>
      </c>
      <c r="I11" s="5"/>
      <c r="J11" s="5"/>
      <c r="K11" s="5"/>
      <c r="L11" s="5"/>
      <c r="M11" s="6"/>
    </row>
    <row r="12" spans="1:13" ht="21.75" customHeight="1">
      <c r="A12" s="7">
        <v>7</v>
      </c>
      <c r="B12" s="8" t="str">
        <f>TEXT("1305926s",REPT(0,8))</f>
        <v>1305926s</v>
      </c>
      <c r="C12" s="8" t="s">
        <v>24</v>
      </c>
      <c r="D12" s="8" t="s">
        <v>25</v>
      </c>
      <c r="E12" s="9">
        <v>83756</v>
      </c>
      <c r="F12" s="10">
        <v>41626</v>
      </c>
      <c r="G12" s="11" t="s">
        <v>26</v>
      </c>
      <c r="H12" s="11" t="s">
        <v>27</v>
      </c>
      <c r="I12" s="5"/>
      <c r="J12" s="5"/>
      <c r="K12" s="5"/>
      <c r="L12" s="5"/>
      <c r="M12" s="6"/>
    </row>
    <row r="13" spans="1:13" ht="21.75" customHeight="1">
      <c r="A13" s="7">
        <v>8</v>
      </c>
      <c r="B13" s="8" t="str">
        <f>TEXT("1305927s",REPT(0,8))</f>
        <v>1305927s</v>
      </c>
      <c r="C13" s="8" t="s">
        <v>24</v>
      </c>
      <c r="D13" s="8" t="s">
        <v>25</v>
      </c>
      <c r="E13" s="9">
        <v>83756</v>
      </c>
      <c r="F13" s="10">
        <v>41626</v>
      </c>
      <c r="G13" s="11" t="s">
        <v>26</v>
      </c>
      <c r="H13" s="11" t="s">
        <v>27</v>
      </c>
      <c r="I13" s="5"/>
      <c r="J13" s="5"/>
      <c r="K13" s="5"/>
      <c r="L13" s="5"/>
      <c r="M13" s="6"/>
    </row>
    <row r="14" spans="1:13" ht="21.75" customHeight="1">
      <c r="A14" s="7">
        <v>9</v>
      </c>
      <c r="B14" s="8" t="str">
        <f>TEXT("1305928s",REPT(0,8))</f>
        <v>1305928s</v>
      </c>
      <c r="C14" s="8" t="s">
        <v>24</v>
      </c>
      <c r="D14" s="8" t="s">
        <v>25</v>
      </c>
      <c r="E14" s="9">
        <v>83756</v>
      </c>
      <c r="F14" s="10">
        <v>41626</v>
      </c>
      <c r="G14" s="11" t="s">
        <v>26</v>
      </c>
      <c r="H14" s="11" t="s">
        <v>27</v>
      </c>
      <c r="I14" s="5"/>
      <c r="J14" s="5"/>
      <c r="K14" s="5"/>
      <c r="L14" s="5"/>
      <c r="M14" s="6"/>
    </row>
    <row r="15" spans="1:13" ht="21.75" customHeight="1">
      <c r="A15" s="7">
        <v>10</v>
      </c>
      <c r="B15" s="8" t="str">
        <f>TEXT("1305929s",REPT(0,8))</f>
        <v>1305929s</v>
      </c>
      <c r="C15" s="8" t="s">
        <v>24</v>
      </c>
      <c r="D15" s="8" t="s">
        <v>25</v>
      </c>
      <c r="E15" s="9">
        <v>83756</v>
      </c>
      <c r="F15" s="10">
        <v>41626</v>
      </c>
      <c r="G15" s="11" t="s">
        <v>26</v>
      </c>
      <c r="H15" s="11" t="s">
        <v>27</v>
      </c>
      <c r="I15" s="5"/>
      <c r="J15" s="5"/>
      <c r="K15" s="5"/>
      <c r="L15" s="5"/>
      <c r="M15" s="6"/>
    </row>
    <row r="16" spans="1:13" ht="21.75" customHeight="1">
      <c r="A16" s="7">
        <v>11</v>
      </c>
      <c r="B16" s="8" t="str">
        <f>TEXT("1305930s",REPT(0,8))</f>
        <v>1305930s</v>
      </c>
      <c r="C16" s="8" t="s">
        <v>24</v>
      </c>
      <c r="D16" s="8" t="s">
        <v>28</v>
      </c>
      <c r="E16" s="9">
        <v>13198</v>
      </c>
      <c r="F16" s="10">
        <v>41626</v>
      </c>
      <c r="G16" s="11" t="s">
        <v>26</v>
      </c>
      <c r="H16" s="11" t="s">
        <v>29</v>
      </c>
      <c r="I16" s="5"/>
      <c r="J16" s="5"/>
      <c r="K16" s="5"/>
      <c r="L16" s="5"/>
      <c r="M16" s="6"/>
    </row>
    <row r="17" spans="1:13" ht="21.75" customHeight="1">
      <c r="A17" s="7">
        <v>12</v>
      </c>
      <c r="B17" s="8" t="str">
        <f>TEXT("1305931s",REPT(0,8))</f>
        <v>1305931s</v>
      </c>
      <c r="C17" s="8" t="s">
        <v>24</v>
      </c>
      <c r="D17" s="8" t="s">
        <v>28</v>
      </c>
      <c r="E17" s="9">
        <v>13198</v>
      </c>
      <c r="F17" s="10">
        <v>41626</v>
      </c>
      <c r="G17" s="11" t="s">
        <v>26</v>
      </c>
      <c r="H17" s="11" t="s">
        <v>27</v>
      </c>
      <c r="I17" s="5"/>
      <c r="J17" s="5"/>
      <c r="K17" s="5"/>
      <c r="L17" s="5"/>
      <c r="M17" s="6"/>
    </row>
    <row r="18" spans="1:13" ht="21.75" customHeight="1">
      <c r="A18" s="7">
        <v>13</v>
      </c>
      <c r="B18" s="8" t="str">
        <f>TEXT("1305932s",REPT(0,8))</f>
        <v>1305932s</v>
      </c>
      <c r="C18" s="8" t="s">
        <v>24</v>
      </c>
      <c r="D18" s="8" t="s">
        <v>28</v>
      </c>
      <c r="E18" s="9">
        <v>13198</v>
      </c>
      <c r="F18" s="10">
        <v>41626</v>
      </c>
      <c r="G18" s="11" t="s">
        <v>26</v>
      </c>
      <c r="H18" s="11" t="s">
        <v>27</v>
      </c>
      <c r="I18" s="5"/>
      <c r="J18" s="5"/>
      <c r="K18" s="5"/>
      <c r="L18" s="5"/>
      <c r="M18" s="6"/>
    </row>
    <row r="19" spans="1:13" ht="21.75" customHeight="1">
      <c r="A19" s="7">
        <v>14</v>
      </c>
      <c r="B19" s="8" t="str">
        <f>TEXT("1305933s",REPT(0,8))</f>
        <v>1305933s</v>
      </c>
      <c r="C19" s="8" t="s">
        <v>24</v>
      </c>
      <c r="D19" s="8" t="s">
        <v>28</v>
      </c>
      <c r="E19" s="9">
        <v>13198</v>
      </c>
      <c r="F19" s="10">
        <v>41626</v>
      </c>
      <c r="G19" s="11" t="s">
        <v>26</v>
      </c>
      <c r="H19" s="11" t="s">
        <v>27</v>
      </c>
      <c r="I19" s="5"/>
      <c r="J19" s="5"/>
      <c r="K19" s="5"/>
      <c r="L19" s="5"/>
      <c r="M19" s="6"/>
    </row>
    <row r="20" spans="1:13" ht="21.75" customHeight="1">
      <c r="A20" s="7">
        <v>15</v>
      </c>
      <c r="B20" s="8" t="str">
        <f>TEXT("1305934s",REPT(0,8))</f>
        <v>1305934s</v>
      </c>
      <c r="C20" s="8" t="s">
        <v>24</v>
      </c>
      <c r="D20" s="8" t="s">
        <v>28</v>
      </c>
      <c r="E20" s="9">
        <v>13198</v>
      </c>
      <c r="F20" s="10">
        <v>41626</v>
      </c>
      <c r="G20" s="11" t="s">
        <v>26</v>
      </c>
      <c r="H20" s="11" t="s">
        <v>27</v>
      </c>
      <c r="I20" s="5"/>
      <c r="J20" s="5"/>
      <c r="K20" s="5"/>
      <c r="L20" s="5"/>
      <c r="M20" s="6"/>
    </row>
    <row r="21" spans="1:13" ht="21.75" customHeight="1">
      <c r="A21" s="7">
        <v>16</v>
      </c>
      <c r="B21" s="8" t="str">
        <f>TEXT("1305941s",REPT(0,8))</f>
        <v>1305941s</v>
      </c>
      <c r="C21" s="8" t="s">
        <v>30</v>
      </c>
      <c r="D21" s="8" t="s">
        <v>31</v>
      </c>
      <c r="E21" s="9">
        <v>30457</v>
      </c>
      <c r="F21" s="10">
        <v>41626</v>
      </c>
      <c r="G21" s="11" t="s">
        <v>26</v>
      </c>
      <c r="H21" s="11" t="s">
        <v>27</v>
      </c>
      <c r="I21" s="5"/>
      <c r="J21" s="5"/>
      <c r="K21" s="5"/>
      <c r="L21" s="5"/>
      <c r="M21" s="6"/>
    </row>
    <row r="22" spans="1:13" ht="21.75" customHeight="1">
      <c r="A22" s="7">
        <v>17</v>
      </c>
      <c r="B22" s="8" t="str">
        <f>TEXT("1305942s",REPT(0,8))</f>
        <v>1305942s</v>
      </c>
      <c r="C22" s="8" t="s">
        <v>30</v>
      </c>
      <c r="D22" s="8" t="s">
        <v>31</v>
      </c>
      <c r="E22" s="9">
        <v>30457</v>
      </c>
      <c r="F22" s="10">
        <v>41626</v>
      </c>
      <c r="G22" s="11" t="s">
        <v>26</v>
      </c>
      <c r="H22" s="11" t="s">
        <v>27</v>
      </c>
      <c r="I22" s="5"/>
      <c r="J22" s="5"/>
      <c r="K22" s="5"/>
      <c r="L22" s="5"/>
      <c r="M22" s="6"/>
    </row>
    <row r="23" spans="1:13" ht="21.75" customHeight="1">
      <c r="A23" s="7">
        <v>18</v>
      </c>
      <c r="B23" s="8" t="str">
        <f>TEXT("1305943s",REPT(0,8))</f>
        <v>1305943s</v>
      </c>
      <c r="C23" s="8" t="s">
        <v>32</v>
      </c>
      <c r="D23" s="8" t="s">
        <v>33</v>
      </c>
      <c r="E23" s="9">
        <v>82234</v>
      </c>
      <c r="F23" s="10">
        <v>41626</v>
      </c>
      <c r="G23" s="11" t="s">
        <v>26</v>
      </c>
      <c r="H23" s="11" t="s">
        <v>27</v>
      </c>
      <c r="I23" s="5"/>
      <c r="J23" s="5"/>
      <c r="K23" s="5"/>
      <c r="L23" s="5"/>
      <c r="M23" s="6"/>
    </row>
    <row r="24" spans="1:13" ht="21.75" customHeight="1">
      <c r="A24" s="14">
        <v>19</v>
      </c>
      <c r="B24" s="15" t="str">
        <f>TEXT("1305940s",REPT(0,8))</f>
        <v>1305940s</v>
      </c>
      <c r="C24" s="15" t="s">
        <v>35</v>
      </c>
      <c r="D24" s="15" t="s">
        <v>36</v>
      </c>
      <c r="E24" s="16">
        <v>192893</v>
      </c>
      <c r="F24" s="17">
        <v>41626</v>
      </c>
      <c r="G24" s="18" t="s">
        <v>26</v>
      </c>
      <c r="H24" s="18" t="s">
        <v>27</v>
      </c>
      <c r="I24" s="5"/>
      <c r="J24" s="5"/>
      <c r="K24" s="5"/>
      <c r="L24" s="5"/>
      <c r="M24" s="6"/>
    </row>
    <row r="25" spans="1:13" ht="21.75" customHeight="1">
      <c r="A25" s="7">
        <v>20</v>
      </c>
      <c r="B25" s="8" t="str">
        <f>TEXT("1305946s",REPT(0,8))</f>
        <v>1305946s</v>
      </c>
      <c r="C25" s="8" t="s">
        <v>37</v>
      </c>
      <c r="D25" s="8" t="s">
        <v>38</v>
      </c>
      <c r="E25" s="9">
        <v>20305</v>
      </c>
      <c r="F25" s="10">
        <v>41626</v>
      </c>
      <c r="G25" s="11" t="s">
        <v>26</v>
      </c>
      <c r="H25" s="11" t="s">
        <v>29</v>
      </c>
      <c r="I25" s="5"/>
      <c r="J25" s="5"/>
      <c r="K25" s="5"/>
      <c r="L25" s="5"/>
      <c r="M25" s="6"/>
    </row>
    <row r="26" spans="1:13" ht="21.75" customHeight="1">
      <c r="A26" s="7">
        <v>21</v>
      </c>
      <c r="B26" s="8" t="str">
        <f>TEXT("1305945s",REPT(0,8))</f>
        <v>1305945s</v>
      </c>
      <c r="C26" s="8" t="s">
        <v>39</v>
      </c>
      <c r="D26" s="8" t="s">
        <v>40</v>
      </c>
      <c r="E26" s="9">
        <v>22335</v>
      </c>
      <c r="F26" s="10">
        <v>41626</v>
      </c>
      <c r="G26" s="11" t="s">
        <v>26</v>
      </c>
      <c r="H26" s="11" t="s">
        <v>27</v>
      </c>
      <c r="I26" s="5"/>
      <c r="J26" s="5"/>
      <c r="K26" s="5"/>
      <c r="L26" s="5"/>
      <c r="M26" s="6"/>
    </row>
    <row r="27" spans="1:13" ht="21.75" customHeight="1">
      <c r="A27" s="7">
        <v>22</v>
      </c>
      <c r="B27" s="8" t="str">
        <f>TEXT("1305944s",REPT(0,8))</f>
        <v>1305944s</v>
      </c>
      <c r="C27" s="8" t="s">
        <v>34</v>
      </c>
      <c r="D27" s="8" t="s">
        <v>41</v>
      </c>
      <c r="E27" s="9">
        <v>31472</v>
      </c>
      <c r="F27" s="10">
        <v>41626</v>
      </c>
      <c r="G27" s="11" t="s">
        <v>26</v>
      </c>
      <c r="H27" s="11" t="s">
        <v>27</v>
      </c>
      <c r="I27" s="5"/>
      <c r="J27" s="5"/>
      <c r="K27" s="5"/>
      <c r="L27" s="5"/>
      <c r="M27" s="6"/>
    </row>
    <row r="28" spans="1:13" ht="21.75" customHeight="1">
      <c r="A28" s="7">
        <v>23</v>
      </c>
      <c r="B28" s="8" t="str">
        <f>TEXT("1305935s",REPT(0,8))</f>
        <v>1305935s</v>
      </c>
      <c r="C28" s="8" t="s">
        <v>42</v>
      </c>
      <c r="D28" s="8" t="s">
        <v>43</v>
      </c>
      <c r="E28" s="9">
        <v>63452</v>
      </c>
      <c r="F28" s="10">
        <v>41626</v>
      </c>
      <c r="G28" s="11" t="s">
        <v>26</v>
      </c>
      <c r="H28" s="11" t="s">
        <v>27</v>
      </c>
      <c r="I28" s="5"/>
      <c r="J28" s="5"/>
      <c r="K28" s="5"/>
      <c r="L28" s="5"/>
      <c r="M28" s="6"/>
    </row>
    <row r="29" spans="1:13" ht="21.75" customHeight="1">
      <c r="A29" s="7">
        <v>24</v>
      </c>
      <c r="B29" s="8" t="str">
        <f>TEXT("1305918s",REPT(0,8))</f>
        <v>1305918s</v>
      </c>
      <c r="C29" s="8" t="s">
        <v>44</v>
      </c>
      <c r="D29" s="8" t="s">
        <v>45</v>
      </c>
      <c r="E29" s="9">
        <v>11168</v>
      </c>
      <c r="F29" s="10">
        <v>41626</v>
      </c>
      <c r="G29" s="11" t="s">
        <v>26</v>
      </c>
      <c r="H29" s="11" t="s">
        <v>27</v>
      </c>
      <c r="I29" s="5"/>
      <c r="J29" s="5"/>
      <c r="K29" s="5"/>
      <c r="L29" s="5"/>
      <c r="M29" s="6"/>
    </row>
    <row r="30" spans="1:13" ht="21.75" customHeight="1">
      <c r="A30" s="7">
        <v>25</v>
      </c>
      <c r="B30" s="8" t="str">
        <f>TEXT("1305912s",REPT(0,8))</f>
        <v>1305912s</v>
      </c>
      <c r="C30" s="8" t="s">
        <v>46</v>
      </c>
      <c r="D30" s="8" t="s">
        <v>47</v>
      </c>
      <c r="E30" s="9">
        <v>37500</v>
      </c>
      <c r="F30" s="10">
        <v>41626</v>
      </c>
      <c r="G30" s="11" t="s">
        <v>26</v>
      </c>
      <c r="H30" s="11" t="s">
        <v>27</v>
      </c>
      <c r="I30" s="5"/>
      <c r="J30" s="5"/>
      <c r="K30" s="5"/>
      <c r="L30" s="5"/>
      <c r="M30" s="6"/>
    </row>
    <row r="31" spans="1:13" ht="21.75" customHeight="1">
      <c r="A31" s="7">
        <v>26</v>
      </c>
      <c r="B31" s="8" t="str">
        <f>TEXT("1305979s",REPT(0,8))</f>
        <v>1305979s</v>
      </c>
      <c r="C31" s="8" t="s">
        <v>48</v>
      </c>
      <c r="D31" s="8" t="s">
        <v>49</v>
      </c>
      <c r="E31" s="9">
        <v>53800</v>
      </c>
      <c r="F31" s="10">
        <v>41626</v>
      </c>
      <c r="G31" s="11" t="s">
        <v>26</v>
      </c>
      <c r="H31" s="11" t="s">
        <v>27</v>
      </c>
      <c r="I31" s="5"/>
      <c r="J31" s="5"/>
      <c r="K31" s="5"/>
      <c r="L31" s="5"/>
      <c r="M31" s="6"/>
    </row>
    <row r="32" spans="1:13" ht="21.75" customHeight="1">
      <c r="A32" s="7">
        <v>27</v>
      </c>
      <c r="B32" s="8" t="str">
        <f>TEXT("1305919s",REPT(0,8))</f>
        <v>1305919s</v>
      </c>
      <c r="C32" s="8" t="s">
        <v>50</v>
      </c>
      <c r="D32" s="8" t="s">
        <v>51</v>
      </c>
      <c r="E32" s="9">
        <v>58800</v>
      </c>
      <c r="F32" s="10">
        <v>41626</v>
      </c>
      <c r="G32" s="11" t="s">
        <v>26</v>
      </c>
      <c r="H32" s="11" t="s">
        <v>27</v>
      </c>
      <c r="I32" s="5"/>
      <c r="J32" s="5"/>
      <c r="K32" s="5"/>
      <c r="L32" s="5"/>
      <c r="M32" s="6"/>
    </row>
    <row r="33" spans="1:13" ht="21.75" customHeight="1">
      <c r="A33" s="7">
        <v>28</v>
      </c>
      <c r="B33" s="8" t="str">
        <f>TEXT("1305982s",REPT(0,8))</f>
        <v>1305982s</v>
      </c>
      <c r="C33" s="8" t="s">
        <v>52</v>
      </c>
      <c r="D33" s="8" t="s">
        <v>13</v>
      </c>
      <c r="E33" s="9">
        <v>10152</v>
      </c>
      <c r="F33" s="10">
        <v>41626</v>
      </c>
      <c r="G33" s="11" t="s">
        <v>26</v>
      </c>
      <c r="H33" s="11" t="s">
        <v>27</v>
      </c>
      <c r="I33" s="5"/>
      <c r="J33" s="5"/>
      <c r="K33" s="5"/>
      <c r="L33" s="5"/>
      <c r="M33" s="6"/>
    </row>
    <row r="34" spans="1:13" ht="21.75" customHeight="1">
      <c r="A34" s="7">
        <v>29</v>
      </c>
      <c r="B34" s="8" t="str">
        <f>TEXT("1305983s",REPT(0,8))</f>
        <v>1305983s</v>
      </c>
      <c r="C34" s="8" t="s">
        <v>52</v>
      </c>
      <c r="D34" s="8" t="s">
        <v>13</v>
      </c>
      <c r="E34" s="9">
        <v>10152</v>
      </c>
      <c r="F34" s="10">
        <v>41626</v>
      </c>
      <c r="G34" s="11" t="s">
        <v>26</v>
      </c>
      <c r="H34" s="11" t="s">
        <v>27</v>
      </c>
      <c r="I34" s="5"/>
      <c r="J34" s="5"/>
      <c r="K34" s="5"/>
      <c r="L34" s="5"/>
      <c r="M34" s="6"/>
    </row>
    <row r="35" spans="1:13" ht="21.75" customHeight="1">
      <c r="A35" s="7">
        <v>30</v>
      </c>
      <c r="B35" s="8" t="str">
        <f>TEXT("1305984s",REPT(0,8))</f>
        <v>1305984s</v>
      </c>
      <c r="C35" s="8" t="s">
        <v>52</v>
      </c>
      <c r="D35" s="8" t="s">
        <v>13</v>
      </c>
      <c r="E35" s="9">
        <v>10152</v>
      </c>
      <c r="F35" s="10">
        <v>41626</v>
      </c>
      <c r="G35" s="11" t="s">
        <v>26</v>
      </c>
      <c r="H35" s="11" t="s">
        <v>27</v>
      </c>
      <c r="I35" s="5"/>
      <c r="J35" s="5"/>
      <c r="K35" s="5"/>
      <c r="L35" s="5"/>
      <c r="M35" s="6"/>
    </row>
    <row r="36" spans="1:13" ht="21.75" customHeight="1">
      <c r="A36" s="7">
        <v>31</v>
      </c>
      <c r="B36" s="8" t="str">
        <f>TEXT("1305978s",REPT(0,8))</f>
        <v>1305978s</v>
      </c>
      <c r="C36" s="8" t="s">
        <v>53</v>
      </c>
      <c r="D36" s="8" t="s">
        <v>54</v>
      </c>
      <c r="E36" s="9">
        <v>30457</v>
      </c>
      <c r="F36" s="10">
        <v>41626</v>
      </c>
      <c r="G36" s="11" t="s">
        <v>26</v>
      </c>
      <c r="H36" s="11" t="s">
        <v>27</v>
      </c>
      <c r="I36" s="5"/>
      <c r="J36" s="5"/>
      <c r="K36" s="5"/>
      <c r="L36" s="5"/>
      <c r="M36" s="6"/>
    </row>
    <row r="37" spans="1:13" ht="21.75" customHeight="1">
      <c r="A37" s="7">
        <v>32</v>
      </c>
      <c r="B37" s="8" t="str">
        <f>TEXT("1305981s",REPT(0,8))</f>
        <v>1305981s</v>
      </c>
      <c r="C37" s="8" t="s">
        <v>23</v>
      </c>
      <c r="D37" s="8" t="s">
        <v>55</v>
      </c>
      <c r="E37" s="9">
        <v>84000</v>
      </c>
      <c r="F37" s="10">
        <v>41626</v>
      </c>
      <c r="G37" s="11" t="s">
        <v>26</v>
      </c>
      <c r="H37" s="11" t="s">
        <v>27</v>
      </c>
      <c r="I37" s="5"/>
      <c r="J37" s="5"/>
      <c r="K37" s="5"/>
      <c r="L37" s="5"/>
      <c r="M37" s="6"/>
    </row>
    <row r="38" spans="1:13" ht="21.75" customHeight="1">
      <c r="A38" s="14">
        <v>33</v>
      </c>
      <c r="B38" s="15" t="str">
        <f>TEXT("1305957s",REPT(0,8))</f>
        <v>1305957s</v>
      </c>
      <c r="C38" s="15" t="s">
        <v>56</v>
      </c>
      <c r="D38" s="15" t="s">
        <v>57</v>
      </c>
      <c r="E38" s="16">
        <v>198951</v>
      </c>
      <c r="F38" s="17">
        <v>41626</v>
      </c>
      <c r="G38" s="18" t="s">
        <v>26</v>
      </c>
      <c r="H38" s="18" t="s">
        <v>27</v>
      </c>
      <c r="I38" s="5"/>
      <c r="J38" s="5"/>
      <c r="K38" s="5"/>
      <c r="L38" s="5"/>
      <c r="M38" s="6"/>
    </row>
    <row r="39" spans="1:13" ht="21.75" customHeight="1">
      <c r="A39" s="7">
        <v>34</v>
      </c>
      <c r="B39" s="8" t="str">
        <f>TEXT("1305980s",REPT(0,8))</f>
        <v>1305980s</v>
      </c>
      <c r="C39" s="8" t="s">
        <v>58</v>
      </c>
      <c r="D39" s="8" t="s">
        <v>59</v>
      </c>
      <c r="E39" s="9">
        <v>67000</v>
      </c>
      <c r="F39" s="10">
        <v>41626</v>
      </c>
      <c r="G39" s="11" t="s">
        <v>26</v>
      </c>
      <c r="H39" s="11" t="s">
        <v>27</v>
      </c>
      <c r="I39" s="5"/>
      <c r="J39" s="5"/>
      <c r="K39" s="5"/>
      <c r="L39" s="5"/>
      <c r="M39" s="6"/>
    </row>
    <row r="40" spans="1:13" ht="21.75" customHeight="1">
      <c r="A40" s="7">
        <v>35</v>
      </c>
      <c r="B40" s="8" t="str">
        <f>TEXT("1305958s",REPT(0,8))</f>
        <v>1305958s</v>
      </c>
      <c r="C40" s="8" t="s">
        <v>60</v>
      </c>
      <c r="D40" s="8" t="s">
        <v>61</v>
      </c>
      <c r="E40" s="9">
        <v>11168</v>
      </c>
      <c r="F40" s="10">
        <v>41626</v>
      </c>
      <c r="G40" s="11" t="s">
        <v>26</v>
      </c>
      <c r="H40" s="11" t="s">
        <v>27</v>
      </c>
      <c r="I40" s="5"/>
      <c r="J40" s="5"/>
      <c r="K40" s="5"/>
      <c r="L40" s="5"/>
      <c r="M40" s="6"/>
    </row>
    <row r="41" spans="1:13" ht="21.75" customHeight="1">
      <c r="A41" s="7">
        <v>36</v>
      </c>
      <c r="B41" s="8" t="str">
        <f>TEXT("1305959s",REPT(0,8))</f>
        <v>1305959s</v>
      </c>
      <c r="C41" s="8" t="s">
        <v>60</v>
      </c>
      <c r="D41" s="8" t="s">
        <v>61</v>
      </c>
      <c r="E41" s="9">
        <v>11168</v>
      </c>
      <c r="F41" s="10">
        <v>41626</v>
      </c>
      <c r="G41" s="11" t="s">
        <v>26</v>
      </c>
      <c r="H41" s="11" t="s">
        <v>27</v>
      </c>
      <c r="I41" s="5"/>
      <c r="J41" s="5"/>
      <c r="K41" s="5"/>
      <c r="L41" s="5"/>
      <c r="M41" s="6"/>
    </row>
    <row r="42" spans="1:13" ht="21.75" customHeight="1">
      <c r="A42" s="7">
        <v>37</v>
      </c>
      <c r="B42" s="8" t="str">
        <f>TEXT("1305960s",REPT(0,8))</f>
        <v>1305960s</v>
      </c>
      <c r="C42" s="8" t="s">
        <v>60</v>
      </c>
      <c r="D42" s="8" t="s">
        <v>61</v>
      </c>
      <c r="E42" s="9">
        <v>11168</v>
      </c>
      <c r="F42" s="10">
        <v>41626</v>
      </c>
      <c r="G42" s="11" t="s">
        <v>26</v>
      </c>
      <c r="H42" s="11" t="s">
        <v>27</v>
      </c>
      <c r="I42" s="5"/>
      <c r="J42" s="5"/>
      <c r="K42" s="5"/>
      <c r="L42" s="5"/>
      <c r="M42" s="6"/>
    </row>
    <row r="43" spans="1:13" ht="21.75" customHeight="1">
      <c r="A43" s="7">
        <v>38</v>
      </c>
      <c r="B43" s="8" t="str">
        <f>TEXT("1305961s",REPT(0,8))</f>
        <v>1305961s</v>
      </c>
      <c r="C43" s="8" t="s">
        <v>60</v>
      </c>
      <c r="D43" s="8" t="s">
        <v>61</v>
      </c>
      <c r="E43" s="9">
        <v>11168</v>
      </c>
      <c r="F43" s="10">
        <v>41626</v>
      </c>
      <c r="G43" s="11" t="s">
        <v>26</v>
      </c>
      <c r="H43" s="11" t="s">
        <v>27</v>
      </c>
      <c r="I43" s="5"/>
      <c r="J43" s="5"/>
      <c r="K43" s="5"/>
      <c r="L43" s="5"/>
      <c r="M43" s="6"/>
    </row>
    <row r="44" spans="1:13" ht="21.75" customHeight="1">
      <c r="A44" s="7">
        <v>39</v>
      </c>
      <c r="B44" s="8" t="str">
        <f>TEXT("1305962s",REPT(0,8))</f>
        <v>1305962s</v>
      </c>
      <c r="C44" s="8" t="s">
        <v>60</v>
      </c>
      <c r="D44" s="8" t="s">
        <v>61</v>
      </c>
      <c r="E44" s="9">
        <v>11168</v>
      </c>
      <c r="F44" s="10">
        <v>41626</v>
      </c>
      <c r="G44" s="11" t="s">
        <v>26</v>
      </c>
      <c r="H44" s="11" t="s">
        <v>27</v>
      </c>
      <c r="I44" s="5"/>
      <c r="J44" s="5"/>
      <c r="K44" s="5"/>
      <c r="L44" s="5"/>
      <c r="M44" s="6"/>
    </row>
    <row r="45" spans="1:13" ht="21.75" customHeight="1">
      <c r="A45" s="7">
        <v>40</v>
      </c>
      <c r="B45" s="8" t="str">
        <f>TEXT("1305963s",REPT(0,8))</f>
        <v>1305963s</v>
      </c>
      <c r="C45" s="8" t="s">
        <v>60</v>
      </c>
      <c r="D45" s="8" t="s">
        <v>61</v>
      </c>
      <c r="E45" s="9">
        <v>11168</v>
      </c>
      <c r="F45" s="10">
        <v>41626</v>
      </c>
      <c r="G45" s="11" t="s">
        <v>26</v>
      </c>
      <c r="H45" s="11" t="s">
        <v>27</v>
      </c>
      <c r="I45" s="5"/>
      <c r="J45" s="5"/>
      <c r="K45" s="5"/>
      <c r="L45" s="5"/>
      <c r="M45" s="6"/>
    </row>
    <row r="46" spans="1:13" ht="21.75" customHeight="1">
      <c r="A46" s="7">
        <v>41</v>
      </c>
      <c r="B46" s="8" t="str">
        <f>TEXT("1305964s",REPT(0,8))</f>
        <v>1305964s</v>
      </c>
      <c r="C46" s="8" t="s">
        <v>60</v>
      </c>
      <c r="D46" s="8" t="s">
        <v>61</v>
      </c>
      <c r="E46" s="9">
        <v>11168</v>
      </c>
      <c r="F46" s="10">
        <v>41626</v>
      </c>
      <c r="G46" s="11" t="s">
        <v>26</v>
      </c>
      <c r="H46" s="11" t="s">
        <v>27</v>
      </c>
      <c r="I46" s="5"/>
      <c r="J46" s="5"/>
      <c r="K46" s="5"/>
      <c r="L46" s="5"/>
      <c r="M46" s="6"/>
    </row>
    <row r="47" spans="1:13" ht="21.75" customHeight="1">
      <c r="A47" s="7">
        <v>42</v>
      </c>
      <c r="B47" s="8" t="str">
        <f>TEXT("1305965s",REPT(0,8))</f>
        <v>1305965s</v>
      </c>
      <c r="C47" s="8" t="s">
        <v>60</v>
      </c>
      <c r="D47" s="8" t="s">
        <v>61</v>
      </c>
      <c r="E47" s="9">
        <v>11168</v>
      </c>
      <c r="F47" s="10">
        <v>41626</v>
      </c>
      <c r="G47" s="11" t="s">
        <v>26</v>
      </c>
      <c r="H47" s="11" t="s">
        <v>27</v>
      </c>
      <c r="I47" s="5"/>
      <c r="J47" s="5"/>
      <c r="K47" s="5"/>
      <c r="L47" s="5"/>
      <c r="M47" s="6"/>
    </row>
    <row r="48" spans="1:13" ht="21.75" customHeight="1">
      <c r="A48" s="7">
        <v>43</v>
      </c>
      <c r="B48" s="8" t="str">
        <f>TEXT("1305966s",REPT(0,8))</f>
        <v>1305966s</v>
      </c>
      <c r="C48" s="8" t="s">
        <v>60</v>
      </c>
      <c r="D48" s="8" t="s">
        <v>61</v>
      </c>
      <c r="E48" s="9">
        <v>11168</v>
      </c>
      <c r="F48" s="10">
        <v>41626</v>
      </c>
      <c r="G48" s="11" t="s">
        <v>26</v>
      </c>
      <c r="H48" s="11" t="s">
        <v>27</v>
      </c>
      <c r="I48" s="5"/>
      <c r="J48" s="5"/>
      <c r="K48" s="5"/>
      <c r="L48" s="5"/>
      <c r="M48" s="6"/>
    </row>
    <row r="49" spans="1:13" ht="21.75" customHeight="1">
      <c r="A49" s="7">
        <v>44</v>
      </c>
      <c r="B49" s="8" t="str">
        <f>TEXT("1305967s",REPT(0,8))</f>
        <v>1305967s</v>
      </c>
      <c r="C49" s="8" t="s">
        <v>60</v>
      </c>
      <c r="D49" s="8" t="s">
        <v>61</v>
      </c>
      <c r="E49" s="9">
        <v>11168</v>
      </c>
      <c r="F49" s="10">
        <v>41626</v>
      </c>
      <c r="G49" s="11" t="s">
        <v>26</v>
      </c>
      <c r="H49" s="11" t="s">
        <v>29</v>
      </c>
      <c r="I49" s="5"/>
      <c r="J49" s="5"/>
      <c r="K49" s="5"/>
      <c r="L49" s="5"/>
      <c r="M49" s="6"/>
    </row>
    <row r="50" spans="1:13" ht="21.75" customHeight="1">
      <c r="A50" s="7">
        <v>45</v>
      </c>
      <c r="B50" s="8" t="str">
        <f>TEXT("1305968s",REPT(0,8))</f>
        <v>1305968s</v>
      </c>
      <c r="C50" s="8" t="s">
        <v>60</v>
      </c>
      <c r="D50" s="8" t="s">
        <v>61</v>
      </c>
      <c r="E50" s="9">
        <v>11168</v>
      </c>
      <c r="F50" s="10">
        <v>41626</v>
      </c>
      <c r="G50" s="11" t="s">
        <v>26</v>
      </c>
      <c r="H50" s="11" t="s">
        <v>29</v>
      </c>
      <c r="I50" s="5"/>
      <c r="J50" s="5"/>
      <c r="K50" s="5"/>
      <c r="L50" s="5"/>
      <c r="M50" s="6"/>
    </row>
    <row r="51" spans="1:13" ht="21.75" customHeight="1">
      <c r="A51" s="7">
        <v>46</v>
      </c>
      <c r="B51" s="8" t="str">
        <f>TEXT("1305969s",REPT(0,8))</f>
        <v>1305969s</v>
      </c>
      <c r="C51" s="8" t="s">
        <v>60</v>
      </c>
      <c r="D51" s="8" t="s">
        <v>61</v>
      </c>
      <c r="E51" s="9">
        <v>11168</v>
      </c>
      <c r="F51" s="10">
        <v>41626</v>
      </c>
      <c r="G51" s="11" t="s">
        <v>26</v>
      </c>
      <c r="H51" s="11" t="s">
        <v>27</v>
      </c>
      <c r="I51" s="5"/>
      <c r="J51" s="5"/>
      <c r="K51" s="5"/>
      <c r="L51" s="5"/>
      <c r="M51" s="6"/>
    </row>
    <row r="52" spans="1:13" ht="21.75" customHeight="1">
      <c r="A52" s="7">
        <v>47</v>
      </c>
      <c r="B52" s="8" t="str">
        <f>TEXT("1305970s",REPT(0,8))</f>
        <v>1305970s</v>
      </c>
      <c r="C52" s="8" t="s">
        <v>60</v>
      </c>
      <c r="D52" s="8" t="s">
        <v>61</v>
      </c>
      <c r="E52" s="9">
        <v>11168</v>
      </c>
      <c r="F52" s="10">
        <v>41626</v>
      </c>
      <c r="G52" s="11" t="s">
        <v>26</v>
      </c>
      <c r="H52" s="11" t="s">
        <v>27</v>
      </c>
      <c r="I52" s="5"/>
      <c r="J52" s="5"/>
      <c r="K52" s="5"/>
      <c r="L52" s="5"/>
      <c r="M52" s="6"/>
    </row>
    <row r="53" spans="1:13" ht="21.75" customHeight="1">
      <c r="A53" s="7">
        <v>48</v>
      </c>
      <c r="B53" s="8" t="str">
        <f>TEXT("1305971s",REPT(0,8))</f>
        <v>1305971s</v>
      </c>
      <c r="C53" s="8" t="s">
        <v>60</v>
      </c>
      <c r="D53" s="8" t="s">
        <v>61</v>
      </c>
      <c r="E53" s="9">
        <v>11168</v>
      </c>
      <c r="F53" s="10">
        <v>41626</v>
      </c>
      <c r="G53" s="11" t="s">
        <v>26</v>
      </c>
      <c r="H53" s="11" t="s">
        <v>27</v>
      </c>
      <c r="I53" s="5"/>
      <c r="J53" s="5"/>
      <c r="K53" s="5"/>
      <c r="L53" s="5"/>
      <c r="M53" s="6"/>
    </row>
    <row r="54" spans="1:13" ht="21.75" customHeight="1">
      <c r="A54" s="7">
        <v>49</v>
      </c>
      <c r="B54" s="8" t="str">
        <f>TEXT("1305972s",REPT(0,8))</f>
        <v>1305972s</v>
      </c>
      <c r="C54" s="8" t="s">
        <v>60</v>
      </c>
      <c r="D54" s="8" t="s">
        <v>61</v>
      </c>
      <c r="E54" s="9">
        <v>11168</v>
      </c>
      <c r="F54" s="10">
        <v>41626</v>
      </c>
      <c r="G54" s="11" t="s">
        <v>26</v>
      </c>
      <c r="H54" s="11" t="s">
        <v>27</v>
      </c>
      <c r="I54" s="5"/>
      <c r="J54" s="5"/>
      <c r="K54" s="5"/>
      <c r="L54" s="5"/>
      <c r="M54" s="6"/>
    </row>
    <row r="55" spans="1:13" ht="21.75" customHeight="1">
      <c r="A55" s="7">
        <v>50</v>
      </c>
      <c r="B55" s="8" t="str">
        <f>TEXT("1305973s",REPT(0,8))</f>
        <v>1305973s</v>
      </c>
      <c r="C55" s="8" t="s">
        <v>60</v>
      </c>
      <c r="D55" s="8" t="s">
        <v>61</v>
      </c>
      <c r="E55" s="9">
        <v>11168</v>
      </c>
      <c r="F55" s="10">
        <v>41626</v>
      </c>
      <c r="G55" s="11" t="s">
        <v>26</v>
      </c>
      <c r="H55" s="11" t="s">
        <v>27</v>
      </c>
      <c r="I55" s="5"/>
      <c r="J55" s="5"/>
      <c r="K55" s="5"/>
      <c r="L55" s="5"/>
      <c r="M55" s="6"/>
    </row>
    <row r="56" spans="1:13" ht="21.75" customHeight="1">
      <c r="A56" s="7">
        <v>51</v>
      </c>
      <c r="B56" s="8" t="str">
        <f>TEXT("1305974s",REPT(0,8))</f>
        <v>1305974s</v>
      </c>
      <c r="C56" s="8" t="s">
        <v>60</v>
      </c>
      <c r="D56" s="8" t="s">
        <v>61</v>
      </c>
      <c r="E56" s="9">
        <v>11168</v>
      </c>
      <c r="F56" s="10">
        <v>41626</v>
      </c>
      <c r="G56" s="11" t="s">
        <v>26</v>
      </c>
      <c r="H56" s="11" t="s">
        <v>27</v>
      </c>
      <c r="I56" s="5"/>
      <c r="J56" s="5"/>
      <c r="K56" s="5"/>
      <c r="L56" s="5"/>
      <c r="M56" s="6"/>
    </row>
    <row r="57" spans="1:13" ht="21.75" customHeight="1">
      <c r="A57" s="7">
        <v>52</v>
      </c>
      <c r="B57" s="8" t="str">
        <f>TEXT("1305975s",REPT(0,8))</f>
        <v>1305975s</v>
      </c>
      <c r="C57" s="8" t="s">
        <v>60</v>
      </c>
      <c r="D57" s="8" t="s">
        <v>61</v>
      </c>
      <c r="E57" s="9">
        <v>11168</v>
      </c>
      <c r="F57" s="10">
        <v>41626</v>
      </c>
      <c r="G57" s="11" t="s">
        <v>26</v>
      </c>
      <c r="H57" s="11" t="s">
        <v>27</v>
      </c>
      <c r="I57" s="5"/>
      <c r="J57" s="5"/>
      <c r="K57" s="5"/>
      <c r="L57" s="5"/>
      <c r="M57" s="6"/>
    </row>
    <row r="58" spans="1:13" ht="21.75" customHeight="1">
      <c r="A58" s="7">
        <v>53</v>
      </c>
      <c r="B58" s="8" t="str">
        <f>TEXT("1305976s",REPT(0,8))</f>
        <v>1305976s</v>
      </c>
      <c r="C58" s="8" t="s">
        <v>60</v>
      </c>
      <c r="D58" s="8" t="s">
        <v>61</v>
      </c>
      <c r="E58" s="9">
        <v>11168</v>
      </c>
      <c r="F58" s="10">
        <v>41626</v>
      </c>
      <c r="G58" s="11" t="s">
        <v>26</v>
      </c>
      <c r="H58" s="11" t="s">
        <v>27</v>
      </c>
      <c r="I58" s="5"/>
      <c r="J58" s="5"/>
      <c r="K58" s="5"/>
      <c r="L58" s="5"/>
      <c r="M58" s="6"/>
    </row>
    <row r="59" spans="1:13" ht="21.75" customHeight="1">
      <c r="A59" s="7">
        <v>54</v>
      </c>
      <c r="B59" s="8" t="str">
        <f>TEXT("1305977s",REPT(0,8))</f>
        <v>1305977s</v>
      </c>
      <c r="C59" s="8" t="s">
        <v>60</v>
      </c>
      <c r="D59" s="8" t="s">
        <v>61</v>
      </c>
      <c r="E59" s="9">
        <v>11168</v>
      </c>
      <c r="F59" s="10">
        <v>41626</v>
      </c>
      <c r="G59" s="11" t="s">
        <v>26</v>
      </c>
      <c r="H59" s="11" t="s">
        <v>27</v>
      </c>
      <c r="I59" s="5"/>
      <c r="J59" s="5"/>
      <c r="K59" s="5"/>
      <c r="L59" s="5"/>
      <c r="M59" s="6"/>
    </row>
    <row r="60" spans="1:13" ht="21.75" customHeight="1">
      <c r="A60" s="7">
        <v>55</v>
      </c>
      <c r="B60" s="8" t="str">
        <f>TEXT("1305917s",REPT(0,8))</f>
        <v>1305917s</v>
      </c>
      <c r="C60" s="8" t="s">
        <v>62</v>
      </c>
      <c r="D60" s="8" t="s">
        <v>63</v>
      </c>
      <c r="E60" s="9">
        <v>13198</v>
      </c>
      <c r="F60" s="10">
        <v>41626</v>
      </c>
      <c r="G60" s="11" t="s">
        <v>26</v>
      </c>
      <c r="H60" s="11" t="s">
        <v>27</v>
      </c>
      <c r="I60" s="5"/>
      <c r="J60" s="5"/>
      <c r="K60" s="5"/>
      <c r="L60" s="5"/>
      <c r="M60" s="6"/>
    </row>
    <row r="61" spans="1:13" ht="21.75" customHeight="1">
      <c r="A61" s="7">
        <v>56</v>
      </c>
      <c r="B61" s="8" t="str">
        <f>TEXT("1305913s",REPT(0,8))</f>
        <v>1305913s</v>
      </c>
      <c r="C61" s="8" t="s">
        <v>64</v>
      </c>
      <c r="D61" s="8" t="s">
        <v>65</v>
      </c>
      <c r="E61" s="9">
        <v>11400</v>
      </c>
      <c r="F61" s="10">
        <v>41626</v>
      </c>
      <c r="G61" s="11" t="s">
        <v>26</v>
      </c>
      <c r="H61" s="11" t="s">
        <v>29</v>
      </c>
      <c r="I61" s="5"/>
      <c r="J61" s="5"/>
      <c r="K61" s="5"/>
      <c r="L61" s="5"/>
      <c r="M61" s="6"/>
    </row>
    <row r="62" spans="1:13" ht="21.75" customHeight="1">
      <c r="A62" s="7">
        <v>57</v>
      </c>
      <c r="B62" s="8" t="str">
        <f>TEXT("1305914s",REPT(0,8))</f>
        <v>1305914s</v>
      </c>
      <c r="C62" s="8" t="s">
        <v>82</v>
      </c>
      <c r="D62" s="8" t="s">
        <v>83</v>
      </c>
      <c r="E62" s="9">
        <v>9442</v>
      </c>
      <c r="F62" s="10">
        <v>41626</v>
      </c>
      <c r="G62" s="11" t="s">
        <v>26</v>
      </c>
      <c r="H62" s="11" t="s">
        <v>29</v>
      </c>
      <c r="I62" s="5"/>
      <c r="J62" s="5"/>
      <c r="K62" s="5"/>
      <c r="L62" s="5"/>
      <c r="M62" s="6"/>
    </row>
    <row r="63" spans="1:13" ht="21.75" customHeight="1">
      <c r="A63" s="14">
        <v>58</v>
      </c>
      <c r="B63" s="15" t="str">
        <f>TEXT("1305937s",REPT(0,8))</f>
        <v>1305937s</v>
      </c>
      <c r="C63" s="15" t="s">
        <v>66</v>
      </c>
      <c r="D63" s="15" t="s">
        <v>67</v>
      </c>
      <c r="E63" s="16">
        <v>243600</v>
      </c>
      <c r="F63" s="17">
        <v>41626</v>
      </c>
      <c r="G63" s="18" t="s">
        <v>26</v>
      </c>
      <c r="H63" s="18" t="s">
        <v>27</v>
      </c>
      <c r="I63" s="5"/>
      <c r="J63" s="5"/>
      <c r="K63" s="5"/>
      <c r="L63" s="5"/>
      <c r="M63" s="6"/>
    </row>
    <row r="64" spans="1:13" ht="21.75" customHeight="1">
      <c r="A64" s="14">
        <v>59</v>
      </c>
      <c r="B64" s="15" t="str">
        <f>TEXT("1305938s",REPT(0,8))</f>
        <v>1305938s</v>
      </c>
      <c r="C64" s="15" t="s">
        <v>68</v>
      </c>
      <c r="D64" s="15" t="s">
        <v>69</v>
      </c>
      <c r="E64" s="16">
        <v>177665</v>
      </c>
      <c r="F64" s="17">
        <v>41626</v>
      </c>
      <c r="G64" s="18" t="s">
        <v>26</v>
      </c>
      <c r="H64" s="18" t="s">
        <v>27</v>
      </c>
      <c r="I64" s="5"/>
      <c r="J64" s="5"/>
      <c r="K64" s="5"/>
      <c r="L64" s="5"/>
      <c r="M64" s="6"/>
    </row>
    <row r="65" spans="1:13" ht="21.75" customHeight="1">
      <c r="A65" s="7">
        <v>60</v>
      </c>
      <c r="B65" s="8" t="str">
        <f>TEXT("1305936s",REPT(0,8))</f>
        <v>1305936s</v>
      </c>
      <c r="C65" s="8" t="s">
        <v>70</v>
      </c>
      <c r="D65" s="8" t="s">
        <v>71</v>
      </c>
      <c r="E65" s="9">
        <v>23350</v>
      </c>
      <c r="F65" s="10">
        <v>41626</v>
      </c>
      <c r="G65" s="11" t="s">
        <v>26</v>
      </c>
      <c r="H65" s="11" t="s">
        <v>27</v>
      </c>
      <c r="I65" s="5"/>
      <c r="J65" s="5"/>
      <c r="K65" s="5"/>
      <c r="L65" s="5"/>
      <c r="M65" s="6"/>
    </row>
    <row r="66" spans="1:13" ht="21.75" customHeight="1">
      <c r="A66" s="7">
        <v>61</v>
      </c>
      <c r="B66" s="8" t="str">
        <f>TEXT("1305915s",REPT(0,8))</f>
        <v>1305915s</v>
      </c>
      <c r="C66" s="8" t="s">
        <v>72</v>
      </c>
      <c r="D66" s="8" t="s">
        <v>73</v>
      </c>
      <c r="E66" s="9">
        <v>23300</v>
      </c>
      <c r="F66" s="10">
        <v>41626</v>
      </c>
      <c r="G66" s="11" t="s">
        <v>26</v>
      </c>
      <c r="H66" s="11" t="s">
        <v>27</v>
      </c>
      <c r="I66" s="5"/>
      <c r="J66" s="5"/>
      <c r="K66" s="5"/>
      <c r="L66" s="5"/>
      <c r="M66" s="6"/>
    </row>
    <row r="67" spans="1:13" ht="21.75" customHeight="1">
      <c r="A67" s="7">
        <v>62</v>
      </c>
      <c r="B67" s="8" t="str">
        <f>TEXT("1305916s",REPT(0,8))</f>
        <v>1305916s</v>
      </c>
      <c r="C67" s="8" t="s">
        <v>72</v>
      </c>
      <c r="D67" s="8" t="s">
        <v>73</v>
      </c>
      <c r="E67" s="9">
        <v>23300</v>
      </c>
      <c r="F67" s="10">
        <v>41626</v>
      </c>
      <c r="G67" s="11" t="s">
        <v>26</v>
      </c>
      <c r="H67" s="11" t="s">
        <v>27</v>
      </c>
      <c r="I67" s="5"/>
      <c r="J67" s="5"/>
      <c r="K67" s="5"/>
      <c r="L67" s="5"/>
      <c r="M67" s="6"/>
    </row>
    <row r="68" spans="1:13" ht="21.75" customHeight="1">
      <c r="A68" s="7">
        <v>63</v>
      </c>
      <c r="B68" s="8" t="str">
        <f>TEXT("1305939s",REPT(0,8))</f>
        <v>1305939s</v>
      </c>
      <c r="C68" s="8" t="s">
        <v>74</v>
      </c>
      <c r="D68" s="8" t="s">
        <v>75</v>
      </c>
      <c r="E68" s="9">
        <v>33503</v>
      </c>
      <c r="F68" s="10">
        <v>41626</v>
      </c>
      <c r="G68" s="11" t="s">
        <v>26</v>
      </c>
      <c r="H68" s="11" t="s">
        <v>27</v>
      </c>
      <c r="I68" s="5"/>
      <c r="J68" s="5"/>
      <c r="K68" s="5"/>
      <c r="L68" s="5"/>
      <c r="M68" s="6"/>
    </row>
    <row r="69" spans="1:13" ht="21.75" customHeight="1">
      <c r="A69" s="7">
        <v>64</v>
      </c>
      <c r="B69" s="8" t="str">
        <f>TEXT("1305947s",REPT(0,8))</f>
        <v>1305947s</v>
      </c>
      <c r="C69" s="8" t="s">
        <v>76</v>
      </c>
      <c r="D69" s="8" t="s">
        <v>13</v>
      </c>
      <c r="E69" s="9">
        <v>56853</v>
      </c>
      <c r="F69" s="10">
        <v>41626</v>
      </c>
      <c r="G69" s="11" t="s">
        <v>26</v>
      </c>
      <c r="H69" s="11" t="s">
        <v>27</v>
      </c>
      <c r="I69" s="5"/>
      <c r="J69" s="5"/>
      <c r="K69" s="5"/>
      <c r="L69" s="5"/>
      <c r="M69" s="6"/>
    </row>
    <row r="70" spans="1:13" ht="21.75" customHeight="1">
      <c r="A70" s="7">
        <v>65</v>
      </c>
      <c r="B70" s="8" t="str">
        <f>TEXT("1305948s",REPT(0,8))</f>
        <v>1305948s</v>
      </c>
      <c r="C70" s="8" t="s">
        <v>76</v>
      </c>
      <c r="D70" s="8" t="s">
        <v>13</v>
      </c>
      <c r="E70" s="9">
        <v>56853</v>
      </c>
      <c r="F70" s="10">
        <v>41626</v>
      </c>
      <c r="G70" s="11" t="s">
        <v>26</v>
      </c>
      <c r="H70" s="11" t="s">
        <v>27</v>
      </c>
      <c r="I70" s="5"/>
      <c r="J70" s="5"/>
      <c r="K70" s="5"/>
      <c r="L70" s="5"/>
      <c r="M70" s="6"/>
    </row>
    <row r="71" spans="1:13" ht="21.75" customHeight="1">
      <c r="A71" s="7">
        <v>66</v>
      </c>
      <c r="B71" s="8" t="str">
        <f>TEXT("1305949s",REPT(0,8))</f>
        <v>1305949s</v>
      </c>
      <c r="C71" s="8" t="s">
        <v>76</v>
      </c>
      <c r="D71" s="8" t="s">
        <v>13</v>
      </c>
      <c r="E71" s="9">
        <v>56853</v>
      </c>
      <c r="F71" s="10">
        <v>41626</v>
      </c>
      <c r="G71" s="11" t="s">
        <v>26</v>
      </c>
      <c r="H71" s="11" t="s">
        <v>27</v>
      </c>
      <c r="I71" s="5"/>
      <c r="J71" s="5"/>
      <c r="K71" s="5"/>
      <c r="L71" s="5"/>
      <c r="M71" s="6"/>
    </row>
    <row r="72" spans="1:13" ht="21.75" customHeight="1">
      <c r="A72" s="7">
        <v>67</v>
      </c>
      <c r="B72" s="8" t="str">
        <f>TEXT("1305950s",REPT(0,8))</f>
        <v>1305950s</v>
      </c>
      <c r="C72" s="8" t="s">
        <v>76</v>
      </c>
      <c r="D72" s="8" t="s">
        <v>13</v>
      </c>
      <c r="E72" s="9">
        <v>56853</v>
      </c>
      <c r="F72" s="10">
        <v>41626</v>
      </c>
      <c r="G72" s="11" t="s">
        <v>26</v>
      </c>
      <c r="H72" s="11" t="s">
        <v>27</v>
      </c>
      <c r="I72" s="5"/>
      <c r="J72" s="5"/>
      <c r="K72" s="5"/>
      <c r="L72" s="5"/>
      <c r="M72" s="6"/>
    </row>
    <row r="73" spans="1:13" ht="21.75" customHeight="1">
      <c r="A73" s="7">
        <v>68</v>
      </c>
      <c r="B73" s="8" t="str">
        <f>TEXT("1305951s",REPT(0,8))</f>
        <v>1305951s</v>
      </c>
      <c r="C73" s="8" t="s">
        <v>76</v>
      </c>
      <c r="D73" s="8" t="s">
        <v>13</v>
      </c>
      <c r="E73" s="9">
        <v>56853</v>
      </c>
      <c r="F73" s="10">
        <v>41626</v>
      </c>
      <c r="G73" s="11" t="s">
        <v>26</v>
      </c>
      <c r="H73" s="11" t="s">
        <v>27</v>
      </c>
      <c r="I73" s="5"/>
      <c r="J73" s="5"/>
      <c r="K73" s="5"/>
      <c r="L73" s="5"/>
      <c r="M73" s="6"/>
    </row>
    <row r="74" spans="1:13" ht="21.75" customHeight="1">
      <c r="A74" s="7">
        <v>69</v>
      </c>
      <c r="B74" s="8" t="str">
        <f>TEXT("1305952s",REPT(0,8))</f>
        <v>1305952s</v>
      </c>
      <c r="C74" s="8" t="s">
        <v>76</v>
      </c>
      <c r="D74" s="8" t="s">
        <v>13</v>
      </c>
      <c r="E74" s="9">
        <v>56853</v>
      </c>
      <c r="F74" s="10">
        <v>41626</v>
      </c>
      <c r="G74" s="11" t="s">
        <v>26</v>
      </c>
      <c r="H74" s="11" t="s">
        <v>27</v>
      </c>
      <c r="I74" s="5"/>
      <c r="J74" s="5"/>
      <c r="K74" s="5"/>
      <c r="L74" s="5"/>
      <c r="M74" s="6"/>
    </row>
    <row r="75" spans="1:13" ht="21.75" customHeight="1">
      <c r="A75" s="7">
        <v>70</v>
      </c>
      <c r="B75" s="8" t="str">
        <f>TEXT("1305953s",REPT(0,8))</f>
        <v>1305953s</v>
      </c>
      <c r="C75" s="8" t="s">
        <v>76</v>
      </c>
      <c r="D75" s="8" t="s">
        <v>13</v>
      </c>
      <c r="E75" s="9">
        <v>56853</v>
      </c>
      <c r="F75" s="10">
        <v>41626</v>
      </c>
      <c r="G75" s="11" t="s">
        <v>26</v>
      </c>
      <c r="H75" s="11" t="s">
        <v>27</v>
      </c>
      <c r="I75" s="5"/>
      <c r="J75" s="5"/>
      <c r="K75" s="5"/>
      <c r="L75" s="5"/>
      <c r="M75" s="6"/>
    </row>
    <row r="76" spans="1:13" ht="21.75" customHeight="1">
      <c r="A76" s="7">
        <v>71</v>
      </c>
      <c r="B76" s="8" t="str">
        <f>TEXT("1305954s",REPT(0,8))</f>
        <v>1305954s</v>
      </c>
      <c r="C76" s="8" t="s">
        <v>76</v>
      </c>
      <c r="D76" s="8" t="s">
        <v>13</v>
      </c>
      <c r="E76" s="9">
        <v>56853</v>
      </c>
      <c r="F76" s="10">
        <v>41626</v>
      </c>
      <c r="G76" s="11" t="s">
        <v>26</v>
      </c>
      <c r="H76" s="11" t="s">
        <v>27</v>
      </c>
      <c r="I76" s="5"/>
      <c r="J76" s="5"/>
      <c r="K76" s="5"/>
      <c r="L76" s="5"/>
      <c r="M76" s="6"/>
    </row>
    <row r="77" spans="1:13" ht="21.75" customHeight="1">
      <c r="A77" s="7">
        <v>72</v>
      </c>
      <c r="B77" s="8" t="str">
        <f>TEXT("1305955s",REPT(0,8))</f>
        <v>1305955s</v>
      </c>
      <c r="C77" s="8" t="s">
        <v>76</v>
      </c>
      <c r="D77" s="8" t="s">
        <v>13</v>
      </c>
      <c r="E77" s="9">
        <v>56853</v>
      </c>
      <c r="F77" s="10">
        <v>41626</v>
      </c>
      <c r="G77" s="11" t="s">
        <v>26</v>
      </c>
      <c r="H77" s="11" t="s">
        <v>27</v>
      </c>
      <c r="I77" s="5"/>
      <c r="J77" s="5"/>
      <c r="K77" s="5"/>
      <c r="L77" s="5"/>
      <c r="M77" s="6"/>
    </row>
    <row r="78" spans="1:13" ht="21.75" customHeight="1">
      <c r="A78" s="7">
        <v>73</v>
      </c>
      <c r="B78" s="8" t="str">
        <f>TEXT("1305956s",REPT(0,8))</f>
        <v>1305956s</v>
      </c>
      <c r="C78" s="8" t="s">
        <v>76</v>
      </c>
      <c r="D78" s="8" t="s">
        <v>13</v>
      </c>
      <c r="E78" s="9">
        <v>56853</v>
      </c>
      <c r="F78" s="10">
        <v>41626</v>
      </c>
      <c r="G78" s="11" t="s">
        <v>26</v>
      </c>
      <c r="H78" s="11" t="s">
        <v>27</v>
      </c>
      <c r="I78" s="5"/>
      <c r="J78" s="5"/>
      <c r="K78" s="5"/>
      <c r="L78" s="5"/>
      <c r="M78" s="6"/>
    </row>
    <row r="79" spans="1:13" ht="21.75" customHeight="1">
      <c r="A79" s="14">
        <v>74</v>
      </c>
      <c r="B79" s="15" t="str">
        <f>TEXT("1400812s",REPT(0,8))</f>
        <v>1400812s</v>
      </c>
      <c r="C79" s="15" t="s">
        <v>16</v>
      </c>
      <c r="D79" s="15" t="s">
        <v>17</v>
      </c>
      <c r="E79" s="16">
        <v>138000</v>
      </c>
      <c r="F79" s="17">
        <v>41888</v>
      </c>
      <c r="G79" s="18" t="s">
        <v>91</v>
      </c>
      <c r="H79" s="18" t="s">
        <v>15</v>
      </c>
      <c r="I79" s="8"/>
      <c r="J79" s="5"/>
      <c r="K79" s="5"/>
      <c r="L79" s="5"/>
      <c r="M79" s="6"/>
    </row>
    <row r="80" spans="1:13" ht="21.75" customHeight="1">
      <c r="A80" s="7">
        <v>75</v>
      </c>
      <c r="B80" s="8" t="str">
        <f>TEXT("1400811s",REPT(0,8))</f>
        <v>1400811s</v>
      </c>
      <c r="C80" s="8" t="s">
        <v>84</v>
      </c>
      <c r="D80" s="8" t="s">
        <v>85</v>
      </c>
      <c r="E80" s="9">
        <v>4200</v>
      </c>
      <c r="F80" s="10">
        <v>41888</v>
      </c>
      <c r="G80" s="11" t="s">
        <v>18</v>
      </c>
      <c r="H80" s="11" t="s">
        <v>15</v>
      </c>
      <c r="I80" s="8"/>
      <c r="J80" s="5"/>
      <c r="K80" s="5"/>
      <c r="L80" s="5"/>
      <c r="M80" s="6"/>
    </row>
    <row r="81" spans="1:13" ht="21.75" customHeight="1">
      <c r="A81" s="7">
        <v>76</v>
      </c>
      <c r="B81" s="8" t="str">
        <f>TEXT("1400810s",REPT(0,8))</f>
        <v>1400810s</v>
      </c>
      <c r="C81" s="8" t="s">
        <v>86</v>
      </c>
      <c r="D81" s="8" t="s">
        <v>87</v>
      </c>
      <c r="E81" s="9">
        <v>3800</v>
      </c>
      <c r="F81" s="10">
        <v>41888</v>
      </c>
      <c r="G81" s="11" t="s">
        <v>18</v>
      </c>
      <c r="H81" s="11" t="s">
        <v>15</v>
      </c>
      <c r="I81" s="8"/>
      <c r="J81" s="5"/>
      <c r="K81" s="5"/>
      <c r="L81" s="5"/>
      <c r="M81" s="6"/>
    </row>
    <row r="82" spans="1:13" ht="21.75" customHeight="1">
      <c r="A82" s="7">
        <v>77</v>
      </c>
      <c r="B82" s="8" t="str">
        <f>TEXT("1400808s",REPT(0,8))</f>
        <v>1400808s</v>
      </c>
      <c r="C82" s="8" t="s">
        <v>19</v>
      </c>
      <c r="D82" s="8" t="s">
        <v>20</v>
      </c>
      <c r="E82" s="9">
        <v>11500</v>
      </c>
      <c r="F82" s="10">
        <v>41888</v>
      </c>
      <c r="G82" s="11" t="s">
        <v>18</v>
      </c>
      <c r="H82" s="11" t="s">
        <v>15</v>
      </c>
      <c r="I82" s="8"/>
      <c r="J82" s="5"/>
      <c r="K82" s="5"/>
      <c r="L82" s="5"/>
      <c r="M82" s="6"/>
    </row>
    <row r="83" spans="1:13" ht="21.75" customHeight="1">
      <c r="A83" s="7">
        <v>78</v>
      </c>
      <c r="B83" s="8" t="str">
        <f>TEXT("1400809s",REPT(0,8))</f>
        <v>1400809s</v>
      </c>
      <c r="C83" s="8" t="s">
        <v>21</v>
      </c>
      <c r="D83" s="8" t="s">
        <v>14</v>
      </c>
      <c r="E83" s="9">
        <v>15000</v>
      </c>
      <c r="F83" s="10">
        <v>41888</v>
      </c>
      <c r="G83" s="11" t="s">
        <v>18</v>
      </c>
      <c r="H83" s="11" t="s">
        <v>15</v>
      </c>
      <c r="I83" s="8"/>
      <c r="J83" s="5"/>
      <c r="K83" s="5"/>
      <c r="L83" s="5"/>
      <c r="M83" s="6"/>
    </row>
    <row r="84" spans="1:13" ht="21.75" customHeight="1">
      <c r="A84" s="7">
        <v>79</v>
      </c>
      <c r="B84" s="8" t="str">
        <f>TEXT("1401116s",REPT(0,8))</f>
        <v>1401116s</v>
      </c>
      <c r="C84" s="8" t="s">
        <v>21</v>
      </c>
      <c r="D84" s="8" t="s">
        <v>88</v>
      </c>
      <c r="E84" s="9">
        <v>5800</v>
      </c>
      <c r="F84" s="10">
        <v>41888</v>
      </c>
      <c r="G84" s="11" t="s">
        <v>18</v>
      </c>
      <c r="H84" s="11" t="s">
        <v>15</v>
      </c>
      <c r="I84" s="8"/>
      <c r="J84" s="5"/>
      <c r="K84" s="5"/>
      <c r="L84" s="5"/>
      <c r="M84" s="6"/>
    </row>
    <row r="85" spans="1:13" ht="21.75" customHeight="1">
      <c r="A85" s="7">
        <v>80</v>
      </c>
      <c r="B85" s="8" t="str">
        <f>TEXT("1401117s",REPT(0,8))</f>
        <v>1401117s</v>
      </c>
      <c r="C85" s="8" t="s">
        <v>21</v>
      </c>
      <c r="D85" s="8" t="s">
        <v>88</v>
      </c>
      <c r="E85" s="9">
        <v>5800</v>
      </c>
      <c r="F85" s="10">
        <v>41888</v>
      </c>
      <c r="G85" s="11" t="s">
        <v>18</v>
      </c>
      <c r="H85" s="11" t="s">
        <v>15</v>
      </c>
      <c r="I85" s="8"/>
      <c r="J85" s="5"/>
      <c r="K85" s="5"/>
      <c r="L85" s="5"/>
      <c r="M85" s="6"/>
    </row>
    <row r="86" spans="1:13" ht="21.75" customHeight="1">
      <c r="A86" s="7">
        <v>81</v>
      </c>
      <c r="B86" s="8" t="str">
        <f>TEXT("1501434s",REPT(0,8))</f>
        <v>1501434s</v>
      </c>
      <c r="C86" s="8" t="s">
        <v>89</v>
      </c>
      <c r="D86" s="8" t="s">
        <v>13</v>
      </c>
      <c r="E86" s="9">
        <v>3800</v>
      </c>
      <c r="F86" s="10">
        <v>42339</v>
      </c>
      <c r="G86" s="11" t="s">
        <v>78</v>
      </c>
      <c r="H86" s="11" t="s">
        <v>79</v>
      </c>
      <c r="I86" s="5"/>
      <c r="J86" s="5"/>
      <c r="K86" s="5"/>
      <c r="L86" s="6"/>
      <c r="M86" s="12"/>
    </row>
    <row r="87" spans="1:13" ht="21.75" customHeight="1">
      <c r="A87" s="7">
        <v>82</v>
      </c>
      <c r="B87" s="8" t="str">
        <f>TEXT("1501435s",REPT(0,8))</f>
        <v>1501435s</v>
      </c>
      <c r="C87" s="8" t="s">
        <v>89</v>
      </c>
      <c r="D87" s="8" t="s">
        <v>13</v>
      </c>
      <c r="E87" s="9">
        <v>3800</v>
      </c>
      <c r="F87" s="10">
        <v>42339</v>
      </c>
      <c r="G87" s="11" t="s">
        <v>78</v>
      </c>
      <c r="H87" s="11" t="s">
        <v>79</v>
      </c>
      <c r="I87" s="5"/>
      <c r="J87" s="5"/>
      <c r="K87" s="5"/>
      <c r="L87" s="6"/>
      <c r="M87" s="12"/>
    </row>
    <row r="88" spans="1:13" ht="21.75" customHeight="1">
      <c r="A88" s="7">
        <v>83</v>
      </c>
      <c r="B88" s="8" t="str">
        <f>TEXT("1501436s",REPT(0,8))</f>
        <v>1501436s</v>
      </c>
      <c r="C88" s="8" t="s">
        <v>89</v>
      </c>
      <c r="D88" s="8" t="s">
        <v>13</v>
      </c>
      <c r="E88" s="9">
        <v>3800</v>
      </c>
      <c r="F88" s="10">
        <v>42339</v>
      </c>
      <c r="G88" s="11" t="s">
        <v>78</v>
      </c>
      <c r="H88" s="11" t="s">
        <v>79</v>
      </c>
      <c r="I88" s="5"/>
      <c r="J88" s="5"/>
      <c r="K88" s="5"/>
      <c r="L88" s="6"/>
      <c r="M88" s="12"/>
    </row>
    <row r="89" spans="1:13" ht="21.75" customHeight="1">
      <c r="A89" s="7">
        <v>84</v>
      </c>
      <c r="B89" s="8" t="str">
        <f>TEXT("1501437s",REPT(0,8))</f>
        <v>1501437s</v>
      </c>
      <c r="C89" s="8" t="s">
        <v>89</v>
      </c>
      <c r="D89" s="8" t="s">
        <v>13</v>
      </c>
      <c r="E89" s="9">
        <v>3800</v>
      </c>
      <c r="F89" s="10">
        <v>42339</v>
      </c>
      <c r="G89" s="11" t="s">
        <v>78</v>
      </c>
      <c r="H89" s="11" t="s">
        <v>79</v>
      </c>
      <c r="I89" s="5"/>
      <c r="J89" s="5"/>
      <c r="K89" s="5"/>
      <c r="L89" s="6"/>
      <c r="M89" s="12"/>
    </row>
    <row r="90" spans="1:13" ht="21.75" customHeight="1">
      <c r="A90" s="7">
        <v>85</v>
      </c>
      <c r="B90" s="8" t="str">
        <f>TEXT("1501438s",REPT(0,8))</f>
        <v>1501438s</v>
      </c>
      <c r="C90" s="8" t="s">
        <v>89</v>
      </c>
      <c r="D90" s="8" t="s">
        <v>13</v>
      </c>
      <c r="E90" s="9">
        <v>3800</v>
      </c>
      <c r="F90" s="10">
        <v>42339</v>
      </c>
      <c r="G90" s="11" t="s">
        <v>78</v>
      </c>
      <c r="H90" s="11" t="s">
        <v>79</v>
      </c>
      <c r="I90" s="5"/>
      <c r="J90" s="5"/>
      <c r="K90" s="5"/>
      <c r="L90" s="6"/>
      <c r="M90" s="12"/>
    </row>
    <row r="91" spans="1:13" ht="21.75" customHeight="1">
      <c r="A91" s="7">
        <v>86</v>
      </c>
      <c r="B91" s="8" t="str">
        <f>TEXT("1501439s",REPT(0,8))</f>
        <v>1501439s</v>
      </c>
      <c r="C91" s="8" t="s">
        <v>89</v>
      </c>
      <c r="D91" s="8" t="s">
        <v>13</v>
      </c>
      <c r="E91" s="9">
        <v>3800</v>
      </c>
      <c r="F91" s="10">
        <v>42339</v>
      </c>
      <c r="G91" s="11" t="s">
        <v>78</v>
      </c>
      <c r="H91" s="11" t="s">
        <v>79</v>
      </c>
      <c r="I91" s="5"/>
      <c r="J91" s="5"/>
      <c r="K91" s="5"/>
      <c r="L91" s="6"/>
      <c r="M91" s="12"/>
    </row>
    <row r="92" spans="1:13" ht="21.75" customHeight="1">
      <c r="A92" s="7">
        <v>87</v>
      </c>
      <c r="B92" s="8" t="str">
        <f>TEXT("1501440s",REPT(0,8))</f>
        <v>1501440s</v>
      </c>
      <c r="C92" s="8" t="s">
        <v>89</v>
      </c>
      <c r="D92" s="8" t="s">
        <v>13</v>
      </c>
      <c r="E92" s="9">
        <v>3800</v>
      </c>
      <c r="F92" s="10">
        <v>42339</v>
      </c>
      <c r="G92" s="11" t="s">
        <v>78</v>
      </c>
      <c r="H92" s="11" t="s">
        <v>79</v>
      </c>
      <c r="I92" s="5"/>
      <c r="J92" s="5"/>
      <c r="K92" s="5"/>
      <c r="L92" s="6"/>
      <c r="M92" s="12"/>
    </row>
    <row r="93" spans="1:13" ht="21.75" customHeight="1">
      <c r="A93" s="7">
        <v>88</v>
      </c>
      <c r="B93" s="8" t="str">
        <f>TEXT("1501441s",REPT(0,8))</f>
        <v>1501441s</v>
      </c>
      <c r="C93" s="8" t="s">
        <v>89</v>
      </c>
      <c r="D93" s="8" t="s">
        <v>13</v>
      </c>
      <c r="E93" s="9">
        <v>3800</v>
      </c>
      <c r="F93" s="10">
        <v>42339</v>
      </c>
      <c r="G93" s="11" t="s">
        <v>78</v>
      </c>
      <c r="H93" s="11" t="s">
        <v>79</v>
      </c>
      <c r="I93" s="5"/>
      <c r="J93" s="5"/>
      <c r="K93" s="5"/>
      <c r="L93" s="6"/>
      <c r="M93" s="12"/>
    </row>
    <row r="94" spans="1:13" ht="21.75" customHeight="1">
      <c r="A94" s="7">
        <v>89</v>
      </c>
      <c r="B94" s="8" t="str">
        <f>TEXT("1501470s",REPT(0,8))</f>
        <v>1501470s</v>
      </c>
      <c r="C94" s="8" t="s">
        <v>90</v>
      </c>
      <c r="D94" s="8" t="s">
        <v>13</v>
      </c>
      <c r="E94" s="9">
        <v>1450</v>
      </c>
      <c r="F94" s="10">
        <v>42339</v>
      </c>
      <c r="G94" s="11" t="s">
        <v>78</v>
      </c>
      <c r="H94" s="11" t="s">
        <v>79</v>
      </c>
      <c r="I94" s="12"/>
      <c r="J94" s="12"/>
      <c r="K94" s="12"/>
      <c r="L94" s="12"/>
      <c r="M94" s="12"/>
    </row>
    <row r="95" spans="1:13" ht="21.75" customHeight="1">
      <c r="A95" s="7">
        <v>90</v>
      </c>
      <c r="B95" s="8" t="str">
        <f>TEXT("1501471s",REPT(0,8))</f>
        <v>1501471s</v>
      </c>
      <c r="C95" s="8" t="s">
        <v>90</v>
      </c>
      <c r="D95" s="8" t="s">
        <v>13</v>
      </c>
      <c r="E95" s="9">
        <v>1450</v>
      </c>
      <c r="F95" s="10">
        <v>42339</v>
      </c>
      <c r="G95" s="11" t="s">
        <v>78</v>
      </c>
      <c r="H95" s="11" t="s">
        <v>79</v>
      </c>
      <c r="I95" s="12"/>
      <c r="J95" s="12"/>
      <c r="K95" s="12"/>
      <c r="L95" s="12"/>
      <c r="M95" s="12"/>
    </row>
    <row r="96" spans="1:13" ht="21.75" customHeight="1">
      <c r="A96" s="7">
        <v>91</v>
      </c>
      <c r="B96" s="8" t="str">
        <f>TEXT("1501472s",REPT(0,8))</f>
        <v>1501472s</v>
      </c>
      <c r="C96" s="8" t="s">
        <v>90</v>
      </c>
      <c r="D96" s="8" t="s">
        <v>13</v>
      </c>
      <c r="E96" s="9">
        <v>1450</v>
      </c>
      <c r="F96" s="10">
        <v>42339</v>
      </c>
      <c r="G96" s="11" t="s">
        <v>78</v>
      </c>
      <c r="H96" s="11" t="s">
        <v>79</v>
      </c>
      <c r="I96" s="12"/>
      <c r="J96" s="12"/>
      <c r="K96" s="12"/>
      <c r="L96" s="12"/>
      <c r="M96" s="12"/>
    </row>
    <row r="97" spans="1:13" ht="21.75" customHeight="1">
      <c r="A97" s="7">
        <v>92</v>
      </c>
      <c r="B97" s="8" t="str">
        <f>TEXT("1501473s",REPT(0,8))</f>
        <v>1501473s</v>
      </c>
      <c r="C97" s="8" t="s">
        <v>90</v>
      </c>
      <c r="D97" s="8" t="s">
        <v>13</v>
      </c>
      <c r="E97" s="9">
        <v>1450</v>
      </c>
      <c r="F97" s="10">
        <v>42339</v>
      </c>
      <c r="G97" s="11" t="s">
        <v>78</v>
      </c>
      <c r="H97" s="11" t="s">
        <v>79</v>
      </c>
      <c r="I97" s="12"/>
      <c r="J97" s="12"/>
      <c r="K97" s="12"/>
      <c r="L97" s="12"/>
      <c r="M97" s="12"/>
    </row>
    <row r="98" spans="1:13" ht="21.75" customHeight="1">
      <c r="A98" s="7">
        <v>93</v>
      </c>
      <c r="B98" s="8" t="str">
        <f>TEXT("1501474s",REPT(0,8))</f>
        <v>1501474s</v>
      </c>
      <c r="C98" s="8" t="s">
        <v>90</v>
      </c>
      <c r="D98" s="8" t="s">
        <v>13</v>
      </c>
      <c r="E98" s="9">
        <v>1450</v>
      </c>
      <c r="F98" s="10">
        <v>42339</v>
      </c>
      <c r="G98" s="11" t="s">
        <v>78</v>
      </c>
      <c r="H98" s="11" t="s">
        <v>79</v>
      </c>
      <c r="I98" s="12"/>
      <c r="J98" s="12"/>
      <c r="K98" s="12"/>
      <c r="L98" s="12"/>
      <c r="M98" s="12"/>
    </row>
    <row r="99" spans="1:13" ht="21.75" customHeight="1">
      <c r="A99" s="7">
        <v>94</v>
      </c>
      <c r="B99" s="8" t="str">
        <f>TEXT("1501475s",REPT(0,8))</f>
        <v>1501475s</v>
      </c>
      <c r="C99" s="8" t="s">
        <v>90</v>
      </c>
      <c r="D99" s="8" t="s">
        <v>13</v>
      </c>
      <c r="E99" s="9">
        <v>1450</v>
      </c>
      <c r="F99" s="10">
        <v>42339</v>
      </c>
      <c r="G99" s="11" t="s">
        <v>78</v>
      </c>
      <c r="H99" s="11" t="s">
        <v>79</v>
      </c>
      <c r="I99" s="12"/>
      <c r="J99" s="12"/>
      <c r="K99" s="12"/>
      <c r="L99" s="12"/>
      <c r="M99" s="12"/>
    </row>
    <row r="100" spans="1:13" ht="21.75" customHeight="1">
      <c r="A100" s="7">
        <v>95</v>
      </c>
      <c r="B100" s="8" t="str">
        <f>TEXT("1501476s",REPT(0,8))</f>
        <v>1501476s</v>
      </c>
      <c r="C100" s="8" t="s">
        <v>77</v>
      </c>
      <c r="D100" s="8" t="s">
        <v>13</v>
      </c>
      <c r="E100" s="9">
        <v>16000</v>
      </c>
      <c r="F100" s="10">
        <v>42339</v>
      </c>
      <c r="G100" s="11" t="s">
        <v>78</v>
      </c>
      <c r="H100" s="11" t="s">
        <v>79</v>
      </c>
      <c r="I100" s="12"/>
      <c r="J100" s="12"/>
      <c r="K100" s="12"/>
      <c r="L100" s="12"/>
      <c r="M100" s="12"/>
    </row>
    <row r="101" spans="1:13" ht="21.75" customHeight="1">
      <c r="A101" s="7">
        <v>96</v>
      </c>
      <c r="B101" s="8" t="str">
        <f>TEXT("1501442s",REPT(0,8))</f>
        <v>1501442s</v>
      </c>
      <c r="C101" s="8" t="s">
        <v>80</v>
      </c>
      <c r="D101" s="8" t="s">
        <v>13</v>
      </c>
      <c r="E101" s="9">
        <v>8500</v>
      </c>
      <c r="F101" s="10">
        <v>42339</v>
      </c>
      <c r="G101" s="11" t="s">
        <v>78</v>
      </c>
      <c r="H101" s="11" t="s">
        <v>79</v>
      </c>
      <c r="I101" s="12"/>
      <c r="J101" s="12"/>
      <c r="K101" s="12"/>
      <c r="L101" s="12"/>
      <c r="M101" s="12"/>
    </row>
    <row r="102" spans="1:13" ht="21.75" customHeight="1">
      <c r="A102" s="7">
        <v>97</v>
      </c>
      <c r="B102" s="8" t="str">
        <f>TEXT("1501443s",REPT(0,8))</f>
        <v>1501443s</v>
      </c>
      <c r="C102" s="8" t="s">
        <v>80</v>
      </c>
      <c r="D102" s="8" t="s">
        <v>13</v>
      </c>
      <c r="E102" s="9">
        <v>8500</v>
      </c>
      <c r="F102" s="10">
        <v>42339</v>
      </c>
      <c r="G102" s="11" t="s">
        <v>78</v>
      </c>
      <c r="H102" s="11" t="s">
        <v>79</v>
      </c>
      <c r="I102" s="12"/>
      <c r="J102" s="12"/>
      <c r="K102" s="12"/>
      <c r="L102" s="12"/>
      <c r="M102" s="12"/>
    </row>
    <row r="103" spans="1:13" ht="21.75" customHeight="1">
      <c r="A103" s="7">
        <v>98</v>
      </c>
      <c r="B103" s="8" t="str">
        <f>TEXT("1501444s",REPT(0,8))</f>
        <v>1501444s</v>
      </c>
      <c r="C103" s="8" t="s">
        <v>80</v>
      </c>
      <c r="D103" s="8" t="s">
        <v>13</v>
      </c>
      <c r="E103" s="9">
        <v>8500</v>
      </c>
      <c r="F103" s="10">
        <v>42339</v>
      </c>
      <c r="G103" s="11" t="s">
        <v>78</v>
      </c>
      <c r="H103" s="11" t="s">
        <v>79</v>
      </c>
      <c r="I103" s="12"/>
      <c r="J103" s="12"/>
      <c r="K103" s="12"/>
      <c r="L103" s="12"/>
      <c r="M103" s="12"/>
    </row>
    <row r="104" spans="1:13" ht="21.75" customHeight="1">
      <c r="A104" s="7">
        <v>99</v>
      </c>
      <c r="B104" s="8" t="str">
        <f>TEXT("1501445s",REPT(0,8))</f>
        <v>1501445s</v>
      </c>
      <c r="C104" s="8" t="s">
        <v>80</v>
      </c>
      <c r="D104" s="8" t="s">
        <v>13</v>
      </c>
      <c r="E104" s="9">
        <v>8500</v>
      </c>
      <c r="F104" s="10">
        <v>42339</v>
      </c>
      <c r="G104" s="11" t="s">
        <v>78</v>
      </c>
      <c r="H104" s="11" t="s">
        <v>79</v>
      </c>
      <c r="I104" s="12"/>
      <c r="J104" s="12"/>
      <c r="K104" s="12"/>
      <c r="L104" s="12"/>
      <c r="M104" s="12"/>
    </row>
    <row r="105" spans="1:13" ht="21.75" customHeight="1">
      <c r="A105" s="7">
        <v>100</v>
      </c>
      <c r="B105" s="8" t="str">
        <f>TEXT("1501446s",REPT(0,8))</f>
        <v>1501446s</v>
      </c>
      <c r="C105" s="8" t="s">
        <v>80</v>
      </c>
      <c r="D105" s="8" t="s">
        <v>13</v>
      </c>
      <c r="E105" s="9">
        <v>8500</v>
      </c>
      <c r="F105" s="10">
        <v>42339</v>
      </c>
      <c r="G105" s="11" t="s">
        <v>78</v>
      </c>
      <c r="H105" s="11" t="s">
        <v>79</v>
      </c>
      <c r="I105" s="12"/>
      <c r="J105" s="12"/>
      <c r="K105" s="12"/>
      <c r="L105" s="12"/>
      <c r="M105" s="12"/>
    </row>
    <row r="106" spans="1:13" ht="21.75" customHeight="1">
      <c r="A106" s="7">
        <v>101</v>
      </c>
      <c r="B106" s="8" t="str">
        <f>TEXT("1501447s",REPT(0,8))</f>
        <v>1501447s</v>
      </c>
      <c r="C106" s="8" t="s">
        <v>80</v>
      </c>
      <c r="D106" s="8" t="s">
        <v>13</v>
      </c>
      <c r="E106" s="9">
        <v>8500</v>
      </c>
      <c r="F106" s="10">
        <v>42339</v>
      </c>
      <c r="G106" s="11" t="s">
        <v>78</v>
      </c>
      <c r="H106" s="11" t="s">
        <v>79</v>
      </c>
      <c r="I106" s="12"/>
      <c r="J106" s="12"/>
      <c r="K106" s="12"/>
      <c r="L106" s="12"/>
      <c r="M106" s="12"/>
    </row>
    <row r="107" spans="1:13" ht="21.75" customHeight="1">
      <c r="A107" s="7">
        <v>102</v>
      </c>
      <c r="B107" s="8" t="str">
        <f>TEXT("1501448s",REPT(0,8))</f>
        <v>1501448s</v>
      </c>
      <c r="C107" s="8" t="s">
        <v>80</v>
      </c>
      <c r="D107" s="8" t="s">
        <v>13</v>
      </c>
      <c r="E107" s="9">
        <v>8500</v>
      </c>
      <c r="F107" s="10">
        <v>42339</v>
      </c>
      <c r="G107" s="11" t="s">
        <v>78</v>
      </c>
      <c r="H107" s="11" t="s">
        <v>79</v>
      </c>
      <c r="I107" s="12"/>
      <c r="J107" s="12"/>
      <c r="K107" s="12"/>
      <c r="L107" s="12"/>
      <c r="M107" s="12"/>
    </row>
    <row r="108" spans="1:13" ht="21.75" customHeight="1">
      <c r="A108" s="7">
        <v>103</v>
      </c>
      <c r="B108" s="8" t="str">
        <f>TEXT("1501449s",REPT(0,8))</f>
        <v>1501449s</v>
      </c>
      <c r="C108" s="8" t="s">
        <v>80</v>
      </c>
      <c r="D108" s="8" t="s">
        <v>13</v>
      </c>
      <c r="E108" s="9">
        <v>8500</v>
      </c>
      <c r="F108" s="10">
        <v>42339</v>
      </c>
      <c r="G108" s="11" t="s">
        <v>78</v>
      </c>
      <c r="H108" s="11" t="s">
        <v>79</v>
      </c>
      <c r="I108" s="12"/>
      <c r="J108" s="12"/>
      <c r="K108" s="12"/>
      <c r="L108" s="12"/>
      <c r="M108" s="12"/>
    </row>
    <row r="109" spans="1:13" ht="21.75" customHeight="1">
      <c r="A109" s="7">
        <v>104</v>
      </c>
      <c r="B109" s="8" t="str">
        <f>TEXT("1501450s",REPT(0,8))</f>
        <v>1501450s</v>
      </c>
      <c r="C109" s="8" t="s">
        <v>80</v>
      </c>
      <c r="D109" s="8" t="s">
        <v>13</v>
      </c>
      <c r="E109" s="9">
        <v>8500</v>
      </c>
      <c r="F109" s="10">
        <v>42339</v>
      </c>
      <c r="G109" s="11" t="s">
        <v>78</v>
      </c>
      <c r="H109" s="11" t="s">
        <v>79</v>
      </c>
      <c r="I109" s="12"/>
      <c r="J109" s="12"/>
      <c r="K109" s="12"/>
      <c r="L109" s="12"/>
      <c r="M109" s="12"/>
    </row>
    <row r="110" spans="1:13" ht="21.75" customHeight="1">
      <c r="A110" s="7">
        <v>105</v>
      </c>
      <c r="B110" s="8" t="str">
        <f>TEXT("1501451s",REPT(0,8))</f>
        <v>1501451s</v>
      </c>
      <c r="C110" s="8" t="s">
        <v>80</v>
      </c>
      <c r="D110" s="8" t="s">
        <v>13</v>
      </c>
      <c r="E110" s="9">
        <v>8500</v>
      </c>
      <c r="F110" s="10">
        <v>42339</v>
      </c>
      <c r="G110" s="11" t="s">
        <v>78</v>
      </c>
      <c r="H110" s="11" t="s">
        <v>79</v>
      </c>
      <c r="I110" s="12"/>
      <c r="J110" s="12"/>
      <c r="K110" s="12"/>
      <c r="L110" s="12"/>
      <c r="M110" s="12"/>
    </row>
    <row r="111" spans="1:13" ht="21.75" customHeight="1">
      <c r="A111" s="7">
        <v>106</v>
      </c>
      <c r="B111" s="8" t="str">
        <f>TEXT("1501452s",REPT(0,8))</f>
        <v>1501452s</v>
      </c>
      <c r="C111" s="8" t="s">
        <v>80</v>
      </c>
      <c r="D111" s="8" t="s">
        <v>13</v>
      </c>
      <c r="E111" s="9">
        <v>8500</v>
      </c>
      <c r="F111" s="10">
        <v>42339</v>
      </c>
      <c r="G111" s="11" t="s">
        <v>78</v>
      </c>
      <c r="H111" s="11" t="s">
        <v>79</v>
      </c>
      <c r="I111" s="12"/>
      <c r="J111" s="12"/>
      <c r="K111" s="12"/>
      <c r="L111" s="12"/>
      <c r="M111" s="12"/>
    </row>
    <row r="112" spans="1:13" ht="21.75" customHeight="1">
      <c r="A112" s="7">
        <v>107</v>
      </c>
      <c r="B112" s="8" t="str">
        <f>TEXT("1501453s",REPT(0,8))</f>
        <v>1501453s</v>
      </c>
      <c r="C112" s="8" t="s">
        <v>80</v>
      </c>
      <c r="D112" s="8" t="s">
        <v>13</v>
      </c>
      <c r="E112" s="9">
        <v>8500</v>
      </c>
      <c r="F112" s="10">
        <v>42339</v>
      </c>
      <c r="G112" s="11" t="s">
        <v>78</v>
      </c>
      <c r="H112" s="11" t="s">
        <v>79</v>
      </c>
      <c r="I112" s="12"/>
      <c r="J112" s="12"/>
      <c r="K112" s="12"/>
      <c r="L112" s="12"/>
      <c r="M112" s="12"/>
    </row>
    <row r="113" spans="1:13" ht="21.75" customHeight="1">
      <c r="A113" s="7">
        <v>108</v>
      </c>
      <c r="B113" s="8" t="str">
        <f>TEXT("1501454s",REPT(0,8))</f>
        <v>1501454s</v>
      </c>
      <c r="C113" s="8" t="s">
        <v>80</v>
      </c>
      <c r="D113" s="8" t="s">
        <v>13</v>
      </c>
      <c r="E113" s="9">
        <v>8500</v>
      </c>
      <c r="F113" s="10">
        <v>42339</v>
      </c>
      <c r="G113" s="11" t="s">
        <v>78</v>
      </c>
      <c r="H113" s="11" t="s">
        <v>79</v>
      </c>
      <c r="I113" s="12"/>
      <c r="J113" s="12"/>
      <c r="K113" s="12"/>
      <c r="L113" s="12"/>
      <c r="M113" s="12"/>
    </row>
    <row r="114" spans="1:13" ht="21.75" customHeight="1">
      <c r="A114" s="7">
        <v>109</v>
      </c>
      <c r="B114" s="8" t="str">
        <f>TEXT("1501455s",REPT(0,8))</f>
        <v>1501455s</v>
      </c>
      <c r="C114" s="8" t="s">
        <v>80</v>
      </c>
      <c r="D114" s="8" t="s">
        <v>13</v>
      </c>
      <c r="E114" s="9">
        <v>8500</v>
      </c>
      <c r="F114" s="10">
        <v>42339</v>
      </c>
      <c r="G114" s="11" t="s">
        <v>78</v>
      </c>
      <c r="H114" s="11" t="s">
        <v>79</v>
      </c>
      <c r="I114" s="12"/>
      <c r="J114" s="12"/>
      <c r="K114" s="12"/>
      <c r="L114" s="12"/>
      <c r="M114" s="12"/>
    </row>
    <row r="115" spans="1:13" ht="21.75" customHeight="1">
      <c r="A115" s="7">
        <v>110</v>
      </c>
      <c r="B115" s="8" t="str">
        <f>TEXT("1501456s",REPT(0,8))</f>
        <v>1501456s</v>
      </c>
      <c r="C115" s="8" t="s">
        <v>80</v>
      </c>
      <c r="D115" s="8" t="s">
        <v>13</v>
      </c>
      <c r="E115" s="9">
        <v>8500</v>
      </c>
      <c r="F115" s="10">
        <v>42339</v>
      </c>
      <c r="G115" s="11" t="s">
        <v>78</v>
      </c>
      <c r="H115" s="11" t="s">
        <v>79</v>
      </c>
      <c r="I115" s="12"/>
      <c r="J115" s="12"/>
      <c r="K115" s="12"/>
      <c r="L115" s="12"/>
      <c r="M115" s="12"/>
    </row>
    <row r="116" spans="1:13" ht="21.75" customHeight="1">
      <c r="A116" s="7">
        <v>111</v>
      </c>
      <c r="B116" s="8" t="str">
        <f>TEXT("1501457s",REPT(0,8))</f>
        <v>1501457s</v>
      </c>
      <c r="C116" s="8" t="s">
        <v>80</v>
      </c>
      <c r="D116" s="8" t="s">
        <v>13</v>
      </c>
      <c r="E116" s="9">
        <v>8500</v>
      </c>
      <c r="F116" s="10">
        <v>42339</v>
      </c>
      <c r="G116" s="11" t="s">
        <v>78</v>
      </c>
      <c r="H116" s="11" t="s">
        <v>79</v>
      </c>
      <c r="I116" s="12"/>
      <c r="J116" s="12"/>
      <c r="K116" s="12"/>
      <c r="L116" s="12"/>
      <c r="M116" s="12"/>
    </row>
    <row r="117" spans="1:13" ht="21.75" customHeight="1">
      <c r="A117" s="7">
        <v>112</v>
      </c>
      <c r="B117" s="8" t="str">
        <f>TEXT("1501458s",REPT(0,8))</f>
        <v>1501458s</v>
      </c>
      <c r="C117" s="8" t="s">
        <v>80</v>
      </c>
      <c r="D117" s="8" t="s">
        <v>13</v>
      </c>
      <c r="E117" s="9">
        <v>8500</v>
      </c>
      <c r="F117" s="10">
        <v>42339</v>
      </c>
      <c r="G117" s="11" t="s">
        <v>78</v>
      </c>
      <c r="H117" s="11" t="s">
        <v>79</v>
      </c>
      <c r="I117" s="12"/>
      <c r="J117" s="12"/>
      <c r="K117" s="12"/>
      <c r="L117" s="12"/>
      <c r="M117" s="12"/>
    </row>
    <row r="118" spans="1:13" ht="21.75" customHeight="1">
      <c r="A118" s="7">
        <v>113</v>
      </c>
      <c r="B118" s="8" t="str">
        <f>TEXT("1501459s",REPT(0,8))</f>
        <v>1501459s</v>
      </c>
      <c r="C118" s="8" t="s">
        <v>80</v>
      </c>
      <c r="D118" s="8" t="s">
        <v>13</v>
      </c>
      <c r="E118" s="9">
        <v>8500</v>
      </c>
      <c r="F118" s="10">
        <v>42339</v>
      </c>
      <c r="G118" s="11" t="s">
        <v>78</v>
      </c>
      <c r="H118" s="11" t="s">
        <v>79</v>
      </c>
      <c r="I118" s="12"/>
      <c r="J118" s="12"/>
      <c r="K118" s="12"/>
      <c r="L118" s="12"/>
      <c r="M118" s="12"/>
    </row>
    <row r="119" spans="1:13" ht="21.75" customHeight="1">
      <c r="A119" s="7">
        <v>114</v>
      </c>
      <c r="B119" s="8" t="str">
        <f>TEXT("1501460s",REPT(0,8))</f>
        <v>1501460s</v>
      </c>
      <c r="C119" s="8" t="s">
        <v>80</v>
      </c>
      <c r="D119" s="8" t="s">
        <v>13</v>
      </c>
      <c r="E119" s="9">
        <v>8500</v>
      </c>
      <c r="F119" s="10">
        <v>42339</v>
      </c>
      <c r="G119" s="11" t="s">
        <v>78</v>
      </c>
      <c r="H119" s="11" t="s">
        <v>79</v>
      </c>
      <c r="I119" s="12"/>
      <c r="J119" s="12"/>
      <c r="K119" s="12"/>
      <c r="L119" s="12"/>
      <c r="M119" s="12"/>
    </row>
    <row r="120" spans="1:13" ht="21.75" customHeight="1">
      <c r="A120" s="7">
        <v>115</v>
      </c>
      <c r="B120" s="8" t="str">
        <f>TEXT("1501461s",REPT(0,8))</f>
        <v>1501461s</v>
      </c>
      <c r="C120" s="8" t="s">
        <v>80</v>
      </c>
      <c r="D120" s="8" t="s">
        <v>13</v>
      </c>
      <c r="E120" s="9">
        <v>8500</v>
      </c>
      <c r="F120" s="10">
        <v>42339</v>
      </c>
      <c r="G120" s="11" t="s">
        <v>78</v>
      </c>
      <c r="H120" s="11" t="s">
        <v>79</v>
      </c>
      <c r="I120" s="12"/>
      <c r="J120" s="12"/>
      <c r="K120" s="12"/>
      <c r="L120" s="12"/>
      <c r="M120" s="12"/>
    </row>
    <row r="121" spans="1:13" ht="21.75" customHeight="1">
      <c r="A121" s="7">
        <v>116</v>
      </c>
      <c r="B121" s="8" t="str">
        <f>TEXT("1501462s",REPT(0,8))</f>
        <v>1501462s</v>
      </c>
      <c r="C121" s="8" t="s">
        <v>80</v>
      </c>
      <c r="D121" s="8" t="s">
        <v>13</v>
      </c>
      <c r="E121" s="9">
        <v>8500</v>
      </c>
      <c r="F121" s="10">
        <v>42339</v>
      </c>
      <c r="G121" s="11" t="s">
        <v>78</v>
      </c>
      <c r="H121" s="11" t="s">
        <v>79</v>
      </c>
      <c r="I121" s="12"/>
      <c r="J121" s="12"/>
      <c r="K121" s="12"/>
      <c r="L121" s="12"/>
      <c r="M121" s="12"/>
    </row>
    <row r="122" spans="1:13" ht="21.75" customHeight="1">
      <c r="A122" s="7">
        <v>117</v>
      </c>
      <c r="B122" s="8" t="str">
        <f>TEXT("1501463s",REPT(0,8))</f>
        <v>1501463s</v>
      </c>
      <c r="C122" s="8" t="s">
        <v>80</v>
      </c>
      <c r="D122" s="8" t="s">
        <v>13</v>
      </c>
      <c r="E122" s="9">
        <v>8500</v>
      </c>
      <c r="F122" s="10">
        <v>42339</v>
      </c>
      <c r="G122" s="11" t="s">
        <v>78</v>
      </c>
      <c r="H122" s="11" t="s">
        <v>79</v>
      </c>
      <c r="I122" s="12"/>
      <c r="J122" s="12"/>
      <c r="K122" s="12"/>
      <c r="L122" s="12"/>
      <c r="M122" s="12"/>
    </row>
    <row r="123" spans="1:13" ht="21.75" customHeight="1">
      <c r="A123" s="7">
        <v>118</v>
      </c>
      <c r="B123" s="8" t="str">
        <f>TEXT("1501464s",REPT(0,8))</f>
        <v>1501464s</v>
      </c>
      <c r="C123" s="8" t="s">
        <v>80</v>
      </c>
      <c r="D123" s="8" t="s">
        <v>13</v>
      </c>
      <c r="E123" s="9">
        <v>8500</v>
      </c>
      <c r="F123" s="10">
        <v>42339</v>
      </c>
      <c r="G123" s="11" t="s">
        <v>78</v>
      </c>
      <c r="H123" s="11" t="s">
        <v>79</v>
      </c>
      <c r="I123" s="12"/>
      <c r="J123" s="12"/>
      <c r="K123" s="12"/>
      <c r="L123" s="12"/>
      <c r="M123" s="12"/>
    </row>
    <row r="124" spans="1:13" ht="21.75" customHeight="1">
      <c r="A124" s="7">
        <v>119</v>
      </c>
      <c r="B124" s="8" t="str">
        <f>TEXT("1501465s",REPT(0,8))</f>
        <v>1501465s</v>
      </c>
      <c r="C124" s="8" t="s">
        <v>80</v>
      </c>
      <c r="D124" s="8" t="s">
        <v>13</v>
      </c>
      <c r="E124" s="9">
        <v>8500</v>
      </c>
      <c r="F124" s="10">
        <v>42339</v>
      </c>
      <c r="G124" s="11" t="s">
        <v>78</v>
      </c>
      <c r="H124" s="11" t="s">
        <v>79</v>
      </c>
      <c r="I124" s="12"/>
      <c r="J124" s="12"/>
      <c r="K124" s="12"/>
      <c r="L124" s="12"/>
      <c r="M124" s="12"/>
    </row>
    <row r="125" spans="1:13" ht="21.75" customHeight="1">
      <c r="A125" s="7">
        <v>120</v>
      </c>
      <c r="B125" s="8" t="str">
        <f>TEXT("1501466s",REPT(0,8))</f>
        <v>1501466s</v>
      </c>
      <c r="C125" s="8" t="s">
        <v>80</v>
      </c>
      <c r="D125" s="8" t="s">
        <v>13</v>
      </c>
      <c r="E125" s="9">
        <v>8500</v>
      </c>
      <c r="F125" s="10">
        <v>42339</v>
      </c>
      <c r="G125" s="11" t="s">
        <v>78</v>
      </c>
      <c r="H125" s="11" t="s">
        <v>79</v>
      </c>
      <c r="I125" s="12"/>
      <c r="J125" s="12"/>
      <c r="K125" s="12"/>
      <c r="L125" s="12"/>
      <c r="M125" s="12"/>
    </row>
    <row r="126" spans="1:13" ht="21.75" customHeight="1">
      <c r="A126" s="7">
        <v>121</v>
      </c>
      <c r="B126" s="8" t="str">
        <f>TEXT("1501467s",REPT(0,8))</f>
        <v>1501467s</v>
      </c>
      <c r="C126" s="8" t="s">
        <v>80</v>
      </c>
      <c r="D126" s="8" t="s">
        <v>13</v>
      </c>
      <c r="E126" s="9">
        <v>8500</v>
      </c>
      <c r="F126" s="10">
        <v>42339</v>
      </c>
      <c r="G126" s="11" t="s">
        <v>78</v>
      </c>
      <c r="H126" s="11" t="s">
        <v>79</v>
      </c>
      <c r="I126" s="12"/>
      <c r="J126" s="12"/>
      <c r="K126" s="12"/>
      <c r="L126" s="12"/>
      <c r="M126" s="12"/>
    </row>
    <row r="127" spans="1:13" ht="21.75" customHeight="1">
      <c r="A127" s="7">
        <v>122</v>
      </c>
      <c r="B127" s="8" t="str">
        <f>TEXT("1501468s",REPT(0,8))</f>
        <v>1501468s</v>
      </c>
      <c r="C127" s="8" t="s">
        <v>80</v>
      </c>
      <c r="D127" s="8" t="s">
        <v>13</v>
      </c>
      <c r="E127" s="9">
        <v>8500</v>
      </c>
      <c r="F127" s="10">
        <v>42339</v>
      </c>
      <c r="G127" s="11" t="s">
        <v>78</v>
      </c>
      <c r="H127" s="11" t="s">
        <v>79</v>
      </c>
      <c r="I127" s="12"/>
      <c r="J127" s="12"/>
      <c r="K127" s="12"/>
      <c r="L127" s="12"/>
      <c r="M127" s="12"/>
    </row>
    <row r="128" spans="1:13" ht="21.75" customHeight="1">
      <c r="A128" s="7">
        <v>123</v>
      </c>
      <c r="B128" s="8" t="str">
        <f>TEXT("1501469s",REPT(0,8))</f>
        <v>1501469s</v>
      </c>
      <c r="C128" s="8" t="s">
        <v>80</v>
      </c>
      <c r="D128" s="8" t="s">
        <v>13</v>
      </c>
      <c r="E128" s="9">
        <v>8500</v>
      </c>
      <c r="F128" s="10">
        <v>42339</v>
      </c>
      <c r="G128" s="11" t="s">
        <v>78</v>
      </c>
      <c r="H128" s="11" t="s">
        <v>79</v>
      </c>
      <c r="I128" s="12"/>
      <c r="J128" s="12"/>
      <c r="K128" s="12"/>
      <c r="L128" s="12"/>
      <c r="M128" s="12"/>
    </row>
    <row r="129" spans="1:13" ht="21.75" customHeight="1">
      <c r="A129" s="28" t="s">
        <v>92</v>
      </c>
      <c r="B129" s="29"/>
      <c r="C129" s="30"/>
      <c r="D129" s="12"/>
      <c r="E129" s="13">
        <f>SUM(E6:E128)</f>
        <v>3777135</v>
      </c>
      <c r="F129" s="28" t="s">
        <v>93</v>
      </c>
      <c r="G129" s="29"/>
      <c r="H129" s="30"/>
      <c r="I129" s="31"/>
      <c r="J129" s="32"/>
      <c r="K129" s="32"/>
      <c r="L129" s="32"/>
      <c r="M129" s="33"/>
    </row>
    <row r="130" spans="1:13" ht="51" customHeight="1">
      <c r="A130" s="34" t="s">
        <v>94</v>
      </c>
      <c r="B130" s="34"/>
      <c r="C130" s="34"/>
      <c r="D130" s="35"/>
      <c r="E130" s="35"/>
      <c r="F130" s="35"/>
      <c r="G130" s="35"/>
      <c r="H130" s="35"/>
      <c r="I130" s="35"/>
      <c r="J130" s="35"/>
      <c r="K130" s="35"/>
      <c r="L130" s="35"/>
      <c r="M130" s="35"/>
    </row>
    <row r="131" spans="2:13" ht="75" customHeight="1">
      <c r="B131" s="26" t="s">
        <v>97</v>
      </c>
      <c r="C131" s="26"/>
      <c r="D131" s="26"/>
      <c r="E131" s="26"/>
      <c r="F131" s="26"/>
      <c r="G131" s="26"/>
      <c r="H131" s="26"/>
      <c r="I131" s="26"/>
      <c r="J131" s="26"/>
      <c r="K131" s="26"/>
      <c r="L131" s="26"/>
      <c r="M131" s="26"/>
    </row>
  </sheetData>
  <sheetProtection/>
  <mergeCells count="20">
    <mergeCell ref="G4:G5"/>
    <mergeCell ref="B4:B5"/>
    <mergeCell ref="B131:M131"/>
    <mergeCell ref="I4:M4"/>
    <mergeCell ref="H4:H5"/>
    <mergeCell ref="A129:C129"/>
    <mergeCell ref="F129:H129"/>
    <mergeCell ref="I129:M129"/>
    <mergeCell ref="A130:C130"/>
    <mergeCell ref="D130:M130"/>
    <mergeCell ref="A1:B1"/>
    <mergeCell ref="A2:M2"/>
    <mergeCell ref="A3:C3"/>
    <mergeCell ref="A4:A5"/>
    <mergeCell ref="C4:C5"/>
    <mergeCell ref="D4:D5"/>
    <mergeCell ref="E3:G3"/>
    <mergeCell ref="I3:M3"/>
    <mergeCell ref="E4:E5"/>
    <mergeCell ref="F4:F5"/>
  </mergeCells>
  <conditionalFormatting sqref="E6:E128">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2017-11-17T02:21:45Z</dcterms:modified>
  <cp:category/>
  <cp:version/>
  <cp:contentType/>
  <cp:contentStatus/>
</cp:coreProperties>
</file>