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595" yWindow="150" windowWidth="12285" windowHeight="9735"/>
  </bookViews>
  <sheets>
    <sheet name="按“十三五”规划执行（文金信化经教外音体美马）" sheetId="3" r:id="rId1"/>
    <sheet name="按任期目标执行（机电、地信、食品、土木）" sheetId="5" r:id="rId2"/>
  </sheets>
  <calcPr calcId="145621"/>
</workbook>
</file>

<file path=xl/calcChain.xml><?xml version="1.0" encoding="utf-8"?>
<calcChain xmlns="http://schemas.openxmlformats.org/spreadsheetml/2006/main">
  <c r="AQ8" i="3" l="1"/>
  <c r="AI8" i="3"/>
  <c r="AE8" i="3"/>
  <c r="S8" i="3" l="1"/>
  <c r="O8" i="3"/>
  <c r="V31" i="3" l="1"/>
  <c r="AT31" i="3" l="1"/>
  <c r="AU31" i="3" s="1"/>
  <c r="AP31" i="3"/>
  <c r="AL31" i="3"/>
  <c r="AH31" i="3"/>
  <c r="AD31" i="3"/>
  <c r="Z31" i="3"/>
  <c r="R31" i="3"/>
  <c r="N31" i="3"/>
  <c r="J31" i="3"/>
  <c r="F31" i="3"/>
  <c r="AA30" i="3"/>
  <c r="AA28" i="3"/>
  <c r="AU29" i="3"/>
  <c r="S29" i="3"/>
  <c r="AQ34" i="3" l="1"/>
  <c r="AI34" i="3"/>
  <c r="AA34" i="3"/>
  <c r="S34" i="3"/>
  <c r="K34" i="3"/>
  <c r="AU34" i="3"/>
  <c r="AM34" i="3"/>
  <c r="AE34" i="3"/>
  <c r="W34" i="3"/>
  <c r="O34" i="3"/>
  <c r="G34" i="3"/>
  <c r="AT36" i="3" l="1"/>
  <c r="AU36" i="3" s="1"/>
  <c r="AP36" i="3"/>
  <c r="AQ36" i="3" s="1"/>
  <c r="AL36" i="3"/>
  <c r="AM36" i="3" s="1"/>
  <c r="AL15" i="3"/>
  <c r="AM15" i="3" s="1"/>
  <c r="AH36" i="3"/>
  <c r="AI36" i="3" s="1"/>
  <c r="AD36" i="3"/>
  <c r="AE36" i="3" s="1"/>
  <c r="AD15" i="3"/>
  <c r="Z36" i="3"/>
  <c r="AA36" i="3" s="1"/>
  <c r="Z15" i="3"/>
  <c r="V36" i="3"/>
  <c r="W27" i="3"/>
  <c r="S39" i="3"/>
  <c r="R36" i="3"/>
  <c r="S36" i="3" s="1"/>
  <c r="S27" i="3"/>
  <c r="S26" i="3"/>
  <c r="N36" i="3"/>
  <c r="O36" i="3" s="1"/>
  <c r="O27" i="3"/>
  <c r="O26" i="3"/>
  <c r="N15" i="3"/>
  <c r="K39" i="3" l="1"/>
  <c r="J36" i="3"/>
  <c r="K36" i="3" s="1"/>
  <c r="K26" i="3"/>
  <c r="AM38" i="3" l="1"/>
  <c r="W38" i="3"/>
  <c r="S38" i="3"/>
  <c r="G15" i="3"/>
  <c r="F36" i="3" l="1"/>
  <c r="AQ31" i="3" l="1"/>
  <c r="AM31" i="3"/>
  <c r="AE31" i="3"/>
  <c r="AA31" i="3"/>
  <c r="W31" i="3"/>
  <c r="S31" i="3"/>
  <c r="O31" i="3"/>
  <c r="K31" i="3"/>
  <c r="G31" i="3"/>
  <c r="AU30" i="3"/>
  <c r="AQ28" i="3"/>
  <c r="AM28" i="3"/>
  <c r="AI28" i="3"/>
  <c r="AE28" i="3"/>
  <c r="W30" i="3"/>
  <c r="W28" i="3"/>
  <c r="S30" i="3"/>
  <c r="S28" i="3"/>
  <c r="O30" i="3"/>
  <c r="K30" i="3"/>
  <c r="K28" i="3"/>
  <c r="G30" i="3"/>
  <c r="G28" i="3"/>
  <c r="AU23" i="3"/>
  <c r="AQ23" i="3"/>
  <c r="AM23" i="3"/>
  <c r="AI23" i="3"/>
  <c r="AE23" i="3"/>
  <c r="AA23" i="3"/>
  <c r="W23" i="3"/>
  <c r="S23" i="3"/>
  <c r="K23" i="3"/>
  <c r="G23" i="3"/>
  <c r="AL12" i="3" l="1"/>
  <c r="AE11" i="3"/>
  <c r="AA11" i="3"/>
  <c r="W11" i="3"/>
  <c r="G11" i="3"/>
  <c r="AM5" i="3"/>
  <c r="AM4" i="3"/>
  <c r="AI4" i="3"/>
  <c r="AE4" i="3"/>
  <c r="AA4" i="3"/>
  <c r="W4" i="3"/>
  <c r="S4" i="3"/>
</calcChain>
</file>

<file path=xl/sharedStrings.xml><?xml version="1.0" encoding="utf-8"?>
<sst xmlns="http://schemas.openxmlformats.org/spreadsheetml/2006/main" count="1538" uniqueCount="463">
  <si>
    <t>省级特色专业和综合改革试点专业</t>
  </si>
  <si>
    <t>专任教师人数</t>
  </si>
  <si>
    <t>≥95%</t>
  </si>
  <si>
    <t>得到提高</t>
  </si>
  <si>
    <t>≥40%</t>
  </si>
  <si>
    <t>≥85%</t>
  </si>
  <si>
    <t>力争1项</t>
  </si>
  <si>
    <t>≥45%</t>
  </si>
  <si>
    <t>力争1个</t>
  </si>
  <si>
    <t>1～2</t>
  </si>
  <si>
    <t>≥60%</t>
  </si>
  <si>
    <t>≥30%</t>
  </si>
  <si>
    <t>≥96%</t>
  </si>
  <si>
    <t>≥90%</t>
  </si>
  <si>
    <t>2～3</t>
  </si>
  <si>
    <t>15～20</t>
  </si>
  <si>
    <t>%</t>
    <phoneticPr fontId="1" type="noConversion"/>
  </si>
  <si>
    <t>学科建设</t>
    <phoneticPr fontId="1" type="noConversion"/>
  </si>
  <si>
    <t>人</t>
    <phoneticPr fontId="1" type="noConversion"/>
  </si>
  <si>
    <t>科学研究</t>
    <phoneticPr fontId="1" type="noConversion"/>
  </si>
  <si>
    <t>师资队伍</t>
    <phoneticPr fontId="1" type="noConversion"/>
  </si>
  <si>
    <t>办学条件</t>
    <phoneticPr fontId="1" type="noConversion"/>
  </si>
  <si>
    <t>开放合作</t>
    <phoneticPr fontId="1" type="noConversion"/>
  </si>
  <si>
    <t>人才培养</t>
    <phoneticPr fontId="1" type="noConversion"/>
  </si>
  <si>
    <t>全日制在校本科生</t>
    <phoneticPr fontId="1" type="noConversion"/>
  </si>
  <si>
    <t>900～1000</t>
    <phoneticPr fontId="1" type="noConversion"/>
  </si>
  <si>
    <t>工科在校生占比</t>
    <phoneticPr fontId="1" type="noConversion"/>
  </si>
  <si>
    <t>≥50%</t>
    <phoneticPr fontId="1" type="noConversion"/>
  </si>
  <si>
    <t>毕业生年终就业率</t>
    <phoneticPr fontId="1" type="noConversion"/>
  </si>
  <si>
    <t>≥95%</t>
    <phoneticPr fontId="1" type="noConversion"/>
  </si>
  <si>
    <t>毕业生对口就业率</t>
    <phoneticPr fontId="1" type="noConversion"/>
  </si>
  <si>
    <t>≥85%</t>
    <phoneticPr fontId="1" type="noConversion"/>
  </si>
  <si>
    <t>专业建设</t>
    <phoneticPr fontId="1" type="noConversion"/>
  </si>
  <si>
    <t>大学文化</t>
    <phoneticPr fontId="1" type="noConversion"/>
  </si>
  <si>
    <t>签订校企实质性合作协议的专业（群）覆盖率</t>
    <phoneticPr fontId="1" type="noConversion"/>
  </si>
  <si>
    <t>≥90%</t>
    <phoneticPr fontId="1" type="noConversion"/>
  </si>
  <si>
    <t>目标  任务</t>
    <phoneticPr fontId="1" type="noConversion"/>
  </si>
  <si>
    <t>指标内容</t>
    <phoneticPr fontId="1" type="noConversion"/>
  </si>
  <si>
    <t>计量单位</t>
    <phoneticPr fontId="1" type="noConversion"/>
  </si>
  <si>
    <t>学校       总目标</t>
    <phoneticPr fontId="1" type="noConversion"/>
  </si>
  <si>
    <t>获得省级教学成果一等奖</t>
    <phoneticPr fontId="1" type="noConversion"/>
  </si>
  <si>
    <t>项</t>
    <phoneticPr fontId="1" type="noConversion"/>
  </si>
  <si>
    <t>2～4</t>
    <phoneticPr fontId="1" type="noConversion"/>
  </si>
  <si>
    <t>学生获得省级以上学科竞赛奖（每年）</t>
    <phoneticPr fontId="1" type="noConversion"/>
  </si>
  <si>
    <t>≥300</t>
    <phoneticPr fontId="1" type="noConversion"/>
  </si>
  <si>
    <t>≥30</t>
    <phoneticPr fontId="1" type="noConversion"/>
  </si>
  <si>
    <t>≥10</t>
    <phoneticPr fontId="1" type="noConversion"/>
  </si>
  <si>
    <t>本科专业数</t>
    <phoneticPr fontId="1" type="noConversion"/>
  </si>
  <si>
    <t>个</t>
    <phoneticPr fontId="1" type="noConversion"/>
  </si>
  <si>
    <t>工科专业数占比</t>
    <phoneticPr fontId="1" type="noConversion"/>
  </si>
  <si>
    <t>%</t>
    <phoneticPr fontId="1" type="noConversion"/>
  </si>
  <si>
    <t>≥50%</t>
    <phoneticPr fontId="1" type="noConversion"/>
  </si>
  <si>
    <t>≥25%</t>
    <phoneticPr fontId="1" type="noConversion"/>
  </si>
  <si>
    <t>国家级特色专业和综合改革试点专业</t>
    <phoneticPr fontId="1" type="noConversion"/>
  </si>
  <si>
    <t>10～15</t>
    <phoneticPr fontId="1" type="noConversion"/>
  </si>
  <si>
    <t>%</t>
    <phoneticPr fontId="1" type="noConversion"/>
  </si>
  <si>
    <t>≥40%</t>
    <phoneticPr fontId="1" type="noConversion"/>
  </si>
  <si>
    <t>≥40%</t>
    <phoneticPr fontId="2" type="noConversion"/>
  </si>
  <si>
    <t>个</t>
    <phoneticPr fontId="1" type="noConversion"/>
  </si>
  <si>
    <t>5～8</t>
    <phoneticPr fontId="1" type="noConversion"/>
  </si>
  <si>
    <t>2～3</t>
    <phoneticPr fontId="1" type="noConversion"/>
  </si>
  <si>
    <t>1～3</t>
    <phoneticPr fontId="1" type="noConversion"/>
  </si>
  <si>
    <t>引进和培养学科带头人</t>
    <phoneticPr fontId="1" type="noConversion"/>
  </si>
  <si>
    <t>人</t>
    <phoneticPr fontId="1" type="noConversion"/>
  </si>
  <si>
    <t>10～16</t>
    <phoneticPr fontId="1" type="noConversion"/>
  </si>
  <si>
    <t>1～2</t>
    <phoneticPr fontId="2" type="noConversion"/>
  </si>
  <si>
    <t>2～4</t>
    <phoneticPr fontId="2" type="noConversion"/>
  </si>
  <si>
    <t>形成较高水平学科团队</t>
    <phoneticPr fontId="1" type="noConversion"/>
  </si>
  <si>
    <t>支</t>
    <phoneticPr fontId="1" type="noConversion"/>
  </si>
  <si>
    <t>≥10</t>
    <phoneticPr fontId="1" type="noConversion"/>
  </si>
  <si>
    <t>≥1</t>
    <phoneticPr fontId="1" type="noConversion"/>
  </si>
  <si>
    <t>2～3</t>
    <phoneticPr fontId="6" type="noConversion"/>
  </si>
  <si>
    <t>建设省部级科技创新平台</t>
    <phoneticPr fontId="1" type="noConversion"/>
  </si>
  <si>
    <t>6～8</t>
    <phoneticPr fontId="1" type="noConversion"/>
  </si>
  <si>
    <t>建设市级科技创新平台</t>
    <phoneticPr fontId="1" type="noConversion"/>
  </si>
  <si>
    <t>12～15</t>
    <phoneticPr fontId="1" type="noConversion"/>
  </si>
  <si>
    <t>达到硕士学位授予权条件学科</t>
    <phoneticPr fontId="1" type="noConversion"/>
  </si>
  <si>
    <t>个</t>
    <phoneticPr fontId="1" type="noConversion"/>
  </si>
  <si>
    <t>1～2</t>
    <phoneticPr fontId="1" type="noConversion"/>
  </si>
  <si>
    <t>科技到账经费</t>
    <phoneticPr fontId="1" type="noConversion"/>
  </si>
  <si>
    <t>万元</t>
    <phoneticPr fontId="1" type="noConversion"/>
  </si>
  <si>
    <t>≥900</t>
    <phoneticPr fontId="1" type="noConversion"/>
  </si>
  <si>
    <t>≥2100</t>
    <phoneticPr fontId="1" type="noConversion"/>
  </si>
  <si>
    <t>≥1870</t>
    <phoneticPr fontId="1" type="noConversion"/>
  </si>
  <si>
    <t>≥460</t>
    <phoneticPr fontId="1" type="noConversion"/>
  </si>
  <si>
    <t>≥300</t>
    <phoneticPr fontId="1" type="noConversion"/>
  </si>
  <si>
    <t>≥500</t>
    <phoneticPr fontId="1" type="noConversion"/>
  </si>
  <si>
    <t>≥200</t>
    <phoneticPr fontId="1" type="noConversion"/>
  </si>
  <si>
    <t>力争国家级科研成果奖</t>
    <phoneticPr fontId="1" type="noConversion"/>
  </si>
  <si>
    <t>项</t>
    <phoneticPr fontId="1" type="noConversion"/>
  </si>
  <si>
    <t>实现突破</t>
    <phoneticPr fontId="1" type="noConversion"/>
  </si>
  <si>
    <t>省部级以上科技进步奖</t>
    <phoneticPr fontId="1" type="noConversion"/>
  </si>
  <si>
    <t>≥10</t>
    <phoneticPr fontId="1" type="noConversion"/>
  </si>
  <si>
    <t>1～2</t>
    <phoneticPr fontId="2" type="noConversion"/>
  </si>
  <si>
    <t>1～2</t>
    <phoneticPr fontId="8" type="noConversion"/>
  </si>
  <si>
    <t>承担国家级科研项目</t>
    <phoneticPr fontId="1" type="noConversion"/>
  </si>
  <si>
    <t>≥50</t>
    <phoneticPr fontId="1" type="noConversion"/>
  </si>
  <si>
    <t>获批国家发明专利数量</t>
    <phoneticPr fontId="1" type="noConversion"/>
  </si>
  <si>
    <t>3～5</t>
    <phoneticPr fontId="2" type="noConversion"/>
  </si>
  <si>
    <t>人</t>
    <phoneticPr fontId="1" type="noConversion"/>
  </si>
  <si>
    <t>≥30</t>
    <phoneticPr fontId="1" type="noConversion"/>
  </si>
  <si>
    <t>正高级职称人数</t>
    <phoneticPr fontId="1" type="noConversion"/>
  </si>
  <si>
    <t>4～6</t>
    <phoneticPr fontId="7" type="noConversion"/>
  </si>
  <si>
    <t>2～4</t>
    <phoneticPr fontId="6" type="noConversion"/>
  </si>
  <si>
    <t>2～4</t>
    <phoneticPr fontId="7" type="noConversion"/>
  </si>
  <si>
    <t>1～3</t>
    <phoneticPr fontId="7" type="noConversion"/>
  </si>
  <si>
    <t>6～8</t>
    <phoneticPr fontId="7" type="noConversion"/>
  </si>
  <si>
    <t>5～8</t>
    <phoneticPr fontId="6" type="noConversion"/>
  </si>
  <si>
    <t>≥20</t>
    <phoneticPr fontId="1" type="noConversion"/>
  </si>
  <si>
    <t>“双能型”教师比例</t>
    <phoneticPr fontId="1" type="noConversion"/>
  </si>
  <si>
    <t>%</t>
    <phoneticPr fontId="1" type="noConversion"/>
  </si>
  <si>
    <t>≥60%</t>
    <phoneticPr fontId="1" type="noConversion"/>
  </si>
  <si>
    <t>≥40%</t>
    <phoneticPr fontId="2" type="noConversion"/>
  </si>
  <si>
    <t>特聘行业企业骨干人才</t>
    <phoneticPr fontId="1" type="noConversion"/>
  </si>
  <si>
    <t>≥100</t>
    <phoneticPr fontId="1" type="noConversion"/>
  </si>
  <si>
    <t>3～5</t>
    <phoneticPr fontId="6" type="noConversion"/>
  </si>
  <si>
    <t>5～10</t>
    <phoneticPr fontId="7" type="noConversion"/>
  </si>
  <si>
    <t>2～3</t>
    <phoneticPr fontId="6" type="noConversion"/>
  </si>
  <si>
    <t>教学科研仪器设备总值</t>
    <phoneticPr fontId="1" type="noConversion"/>
  </si>
  <si>
    <t>亿元</t>
    <phoneticPr fontId="1" type="noConversion"/>
  </si>
  <si>
    <t>校内实习实训中心</t>
    <phoneticPr fontId="1" type="noConversion"/>
  </si>
  <si>
    <t>具有国（境）外学习、研修和合作研究经历教师比例</t>
    <phoneticPr fontId="1" type="noConversion"/>
  </si>
  <si>
    <t>≥30%</t>
    <phoneticPr fontId="1" type="noConversion"/>
  </si>
  <si>
    <t>≥15%</t>
    <phoneticPr fontId="6" type="noConversion"/>
  </si>
  <si>
    <t>≥20%</t>
    <phoneticPr fontId="1" type="noConversion"/>
  </si>
  <si>
    <t>逐步提高</t>
    <phoneticPr fontId="1" type="noConversion"/>
  </si>
  <si>
    <t>继续教育注册人数（到2020年）</t>
    <phoneticPr fontId="1" type="noConversion"/>
  </si>
  <si>
    <t>服务社会培训（累计五年）</t>
    <phoneticPr fontId="1" type="noConversion"/>
  </si>
  <si>
    <t>人次</t>
    <phoneticPr fontId="1" type="noConversion"/>
  </si>
  <si>
    <t>较高水平的文化成果</t>
    <phoneticPr fontId="1" type="noConversion"/>
  </si>
  <si>
    <t>3～5</t>
    <phoneticPr fontId="1" type="noConversion"/>
  </si>
  <si>
    <t>校园文化载体和文化传播平台</t>
    <phoneticPr fontId="1" type="noConversion"/>
  </si>
  <si>
    <t>0~1</t>
    <phoneticPr fontId="1" type="noConversion"/>
  </si>
  <si>
    <t>——</t>
    <phoneticPr fontId="12" type="noConversion"/>
  </si>
  <si>
    <t>文学院</t>
    <phoneticPr fontId="12" type="noConversion"/>
  </si>
  <si>
    <t>金融学院</t>
    <phoneticPr fontId="1" type="noConversion"/>
  </si>
  <si>
    <t>信息学院</t>
    <phoneticPr fontId="12" type="noConversion"/>
  </si>
  <si>
    <t>化工学院</t>
    <phoneticPr fontId="12" type="noConversion"/>
  </si>
  <si>
    <t>经管学院</t>
    <phoneticPr fontId="12" type="noConversion"/>
  </si>
  <si>
    <t>教科院</t>
    <phoneticPr fontId="12" type="noConversion"/>
  </si>
  <si>
    <t>外语学院</t>
    <phoneticPr fontId="12" type="noConversion"/>
  </si>
  <si>
    <t>音乐学院</t>
    <phoneticPr fontId="12" type="noConversion"/>
  </si>
  <si>
    <t>美术学院</t>
    <phoneticPr fontId="12" type="noConversion"/>
  </si>
  <si>
    <t>体育学院</t>
    <phoneticPr fontId="12" type="noConversion"/>
  </si>
  <si>
    <t>马克思主义学院</t>
    <phoneticPr fontId="12" type="noConversion"/>
  </si>
  <si>
    <t>——</t>
    <phoneticPr fontId="12" type="noConversion"/>
  </si>
  <si>
    <t>进入安徽省一流专业建设行列的应用型专业</t>
    <phoneticPr fontId="1" type="noConversion"/>
  </si>
  <si>
    <t>——</t>
    <phoneticPr fontId="12" type="noConversion"/>
  </si>
  <si>
    <t>——</t>
    <phoneticPr fontId="12" type="noConversion"/>
  </si>
  <si>
    <t>2（1+1）</t>
    <phoneticPr fontId="12" type="noConversion"/>
  </si>
  <si>
    <t>3（2+1）</t>
    <phoneticPr fontId="12" type="noConversion"/>
  </si>
  <si>
    <t>——</t>
    <phoneticPr fontId="12" type="noConversion"/>
  </si>
  <si>
    <t>4</t>
    <phoneticPr fontId="12" type="noConversion"/>
  </si>
  <si>
    <t>——</t>
    <phoneticPr fontId="12" type="noConversion"/>
  </si>
  <si>
    <t>12人</t>
    <phoneticPr fontId="12" type="noConversion"/>
  </si>
  <si>
    <t>25.2%（新闻学）</t>
    <phoneticPr fontId="12" type="noConversion"/>
  </si>
  <si>
    <t>82人</t>
    <phoneticPr fontId="12" type="noConversion"/>
  </si>
  <si>
    <t>逐步提高</t>
    <phoneticPr fontId="12" type="noConversion"/>
  </si>
  <si>
    <t>55人</t>
    <phoneticPr fontId="12" type="noConversion"/>
  </si>
  <si>
    <t>2018（2人）2019（2人）</t>
    <phoneticPr fontId="12" type="noConversion"/>
  </si>
  <si>
    <t>——</t>
    <phoneticPr fontId="12" type="noConversion"/>
  </si>
  <si>
    <t>25人</t>
    <phoneticPr fontId="12" type="noConversion"/>
  </si>
  <si>
    <t>引进和培养省级领军人才、学术技术带头人及后备人选等</t>
    <phoneticPr fontId="1" type="noConversion"/>
  </si>
  <si>
    <t>——</t>
    <phoneticPr fontId="12" type="noConversion"/>
  </si>
  <si>
    <t>——</t>
  </si>
  <si>
    <t>2019年 完成度</t>
    <phoneticPr fontId="12" type="noConversion"/>
  </si>
  <si>
    <t>%
（年度）</t>
    <phoneticPr fontId="1" type="noConversion"/>
  </si>
  <si>
    <t>获批省级重点（一流）学科</t>
    <phoneticPr fontId="1" type="noConversion"/>
  </si>
  <si>
    <t>博士学位人数</t>
    <phoneticPr fontId="1" type="noConversion"/>
  </si>
  <si>
    <t>——</t>
    <phoneticPr fontId="12" type="noConversion"/>
  </si>
  <si>
    <t>1（2019年）</t>
    <phoneticPr fontId="12" type="noConversion"/>
  </si>
  <si>
    <t>特色优势专业在校生比例</t>
    <phoneticPr fontId="1" type="noConversion"/>
  </si>
  <si>
    <t>——</t>
    <phoneticPr fontId="12" type="noConversion"/>
  </si>
  <si>
    <t>2019年目标</t>
    <phoneticPr fontId="12" type="noConversion"/>
  </si>
  <si>
    <t>学校总目标</t>
    <phoneticPr fontId="12" type="noConversion"/>
  </si>
  <si>
    <t>机电学院</t>
    <phoneticPr fontId="12" type="noConversion"/>
  </si>
  <si>
    <t>地信学院</t>
    <phoneticPr fontId="12" type="noConversion"/>
  </si>
  <si>
    <t>食品学院</t>
    <phoneticPr fontId="12" type="noConversion"/>
  </si>
  <si>
    <t>土木学院</t>
    <phoneticPr fontId="12" type="noConversion"/>
  </si>
  <si>
    <t>2022年
目标</t>
    <phoneticPr fontId="12" type="noConversion"/>
  </si>
  <si>
    <t>人才培养</t>
    <phoneticPr fontId="12" type="noConversion"/>
  </si>
  <si>
    <t>毕业生年终就业率</t>
    <phoneticPr fontId="1" type="noConversion"/>
  </si>
  <si>
    <t>工作与专业相关度</t>
    <phoneticPr fontId="1" type="noConversion"/>
  </si>
  <si>
    <t>学生发表论文、作品及获批专利数量</t>
    <phoneticPr fontId="12" type="noConversion"/>
  </si>
  <si>
    <t>个/年</t>
    <phoneticPr fontId="12" type="noConversion"/>
  </si>
  <si>
    <t>%
（年度）</t>
    <phoneticPr fontId="12" type="noConversion"/>
  </si>
  <si>
    <t>学生获得省级及以上学科竞赛和创新创业类比赛奖项</t>
    <phoneticPr fontId="1" type="noConversion"/>
  </si>
  <si>
    <t>项/年</t>
    <phoneticPr fontId="1" type="noConversion"/>
  </si>
  <si>
    <t>专业建设</t>
    <phoneticPr fontId="12" type="noConversion"/>
  </si>
  <si>
    <t>省级及以上特色专业和综合改革试点专业</t>
    <phoneticPr fontId="12" type="noConversion"/>
  </si>
  <si>
    <t>个
（累计）</t>
    <phoneticPr fontId="1" type="noConversion"/>
  </si>
  <si>
    <t>新工科专业改造与建设数量（理工科）</t>
    <phoneticPr fontId="12" type="noConversion"/>
  </si>
  <si>
    <t>选定2个专业，制定改造计划</t>
    <phoneticPr fontId="12" type="noConversion"/>
  </si>
  <si>
    <t>选定1个专业，制定改造计划</t>
    <phoneticPr fontId="12" type="noConversion"/>
  </si>
  <si>
    <t>通过专业认证（工程教育认证、师范认证、商科认证等）数量</t>
    <phoneticPr fontId="12" type="noConversion"/>
  </si>
  <si>
    <t>7(工程认证3、师范认证3、商科认证1）</t>
    <phoneticPr fontId="12" type="noConversion"/>
  </si>
  <si>
    <t>选定专业，制定认证计划</t>
    <phoneticPr fontId="12" type="noConversion"/>
  </si>
  <si>
    <t>筹备专业认证</t>
    <phoneticPr fontId="12" type="noConversion"/>
  </si>
  <si>
    <t>省级以上一流专业</t>
    <phoneticPr fontId="1" type="noConversion"/>
  </si>
  <si>
    <t>签订校企实质性合作协议的专业（群）覆盖率</t>
    <phoneticPr fontId="1" type="noConversion"/>
  </si>
  <si>
    <t xml:space="preserve">     </t>
    <phoneticPr fontId="12" type="noConversion"/>
  </si>
  <si>
    <t>教研论文与教材编著数量</t>
    <phoneticPr fontId="12" type="noConversion"/>
  </si>
  <si>
    <t>省级以上一流课程</t>
    <phoneticPr fontId="12" type="noConversion"/>
  </si>
  <si>
    <t>门
（累计）</t>
    <phoneticPr fontId="12" type="noConversion"/>
  </si>
  <si>
    <t>0~1</t>
    <phoneticPr fontId="12" type="noConversion"/>
  </si>
  <si>
    <t>新增省级教学成果奖（第一完成单位）</t>
    <phoneticPr fontId="12" type="noConversion"/>
  </si>
  <si>
    <t>项
（任期累计）</t>
    <phoneticPr fontId="12" type="noConversion"/>
  </si>
  <si>
    <t>学科建设</t>
    <phoneticPr fontId="1" type="noConversion"/>
  </si>
  <si>
    <t>获批省级一流学科</t>
    <phoneticPr fontId="1" type="noConversion"/>
  </si>
  <si>
    <t>一流学科建设</t>
    <phoneticPr fontId="12" type="noConversion"/>
  </si>
  <si>
    <t>新增市级以上科技创新平台及智库数量</t>
    <phoneticPr fontId="12" type="noConversion"/>
  </si>
  <si>
    <t>个
（任期累计）</t>
    <phoneticPr fontId="1" type="noConversion"/>
  </si>
  <si>
    <t>申报工作准备充分</t>
    <phoneticPr fontId="12" type="noConversion"/>
  </si>
  <si>
    <t>科学研究</t>
    <phoneticPr fontId="12" type="noConversion"/>
  </si>
  <si>
    <t>万元/年</t>
    <phoneticPr fontId="1" type="noConversion"/>
  </si>
  <si>
    <t>新增省部级以上科技奖励</t>
    <phoneticPr fontId="1" type="noConversion"/>
  </si>
  <si>
    <t>≥5</t>
    <phoneticPr fontId="12" type="noConversion"/>
  </si>
  <si>
    <t>发表二类以上论文及专著数量</t>
    <phoneticPr fontId="12" type="noConversion"/>
  </si>
  <si>
    <t>篇/年</t>
    <phoneticPr fontId="12" type="noConversion"/>
  </si>
  <si>
    <t>成果推广与转化</t>
    <phoneticPr fontId="12" type="noConversion"/>
  </si>
  <si>
    <t>项
（累计）</t>
    <phoneticPr fontId="12" type="noConversion"/>
  </si>
  <si>
    <t>成果应用（被市级以上政府部门使用）</t>
    <phoneticPr fontId="12" type="noConversion"/>
  </si>
  <si>
    <t>项/年</t>
    <phoneticPr fontId="12" type="noConversion"/>
  </si>
  <si>
    <t>新增国家级科研项目</t>
    <phoneticPr fontId="1" type="noConversion"/>
  </si>
  <si>
    <t>师资队伍</t>
    <phoneticPr fontId="12" type="noConversion"/>
  </si>
  <si>
    <t>具有副高以上职称教师比例</t>
    <phoneticPr fontId="12" type="noConversion"/>
  </si>
  <si>
    <t>%
（累计）</t>
    <phoneticPr fontId="12" type="noConversion"/>
  </si>
  <si>
    <t>具有博士学位教师比例</t>
    <phoneticPr fontId="12" type="noConversion"/>
  </si>
  <si>
    <t>≥60</t>
    <phoneticPr fontId="1" type="noConversion"/>
  </si>
  <si>
    <t>省部级以上高层次人才</t>
    <phoneticPr fontId="1" type="noConversion"/>
  </si>
  <si>
    <t>人
（累计）</t>
    <phoneticPr fontId="12" type="noConversion"/>
  </si>
  <si>
    <t>保持  提升</t>
  </si>
  <si>
    <t>保持  提升</t>
    <phoneticPr fontId="12" type="noConversion"/>
  </si>
  <si>
    <t>——</t>
    <phoneticPr fontId="12" type="noConversion"/>
  </si>
  <si>
    <t>努力  争取</t>
  </si>
  <si>
    <t>努力  争取</t>
    <phoneticPr fontId="12" type="noConversion"/>
  </si>
  <si>
    <t>提前  完成</t>
  </si>
  <si>
    <t>提前  完成</t>
    <phoneticPr fontId="12" type="noConversion"/>
  </si>
  <si>
    <t>增加14.8%</t>
    <phoneticPr fontId="12" type="noConversion"/>
  </si>
  <si>
    <t>积极  培育</t>
  </si>
  <si>
    <t>积极  培育</t>
    <phoneticPr fontId="12" type="noConversion"/>
  </si>
  <si>
    <t>积极  培育1个</t>
  </si>
  <si>
    <t>增加1个</t>
    <phoneticPr fontId="12" type="noConversion"/>
  </si>
  <si>
    <t>增加1人</t>
    <phoneticPr fontId="12" type="noConversion"/>
  </si>
  <si>
    <t>增加8人</t>
    <phoneticPr fontId="12" type="noConversion"/>
  </si>
  <si>
    <t>增加2人</t>
    <phoneticPr fontId="12" type="noConversion"/>
  </si>
  <si>
    <t>基本  完成</t>
  </si>
  <si>
    <t>基本  完成</t>
    <phoneticPr fontId="12" type="noConversion"/>
  </si>
  <si>
    <t>增加300人次</t>
    <phoneticPr fontId="12" type="noConversion"/>
  </si>
  <si>
    <t>超额  完成</t>
  </si>
  <si>
    <t>超额  完成</t>
    <phoneticPr fontId="12" type="noConversion"/>
  </si>
  <si>
    <t>增加682.18万元</t>
    <phoneticPr fontId="12" type="noConversion"/>
  </si>
  <si>
    <t>增加229.20万元</t>
    <phoneticPr fontId="12" type="noConversion"/>
  </si>
  <si>
    <t>增加1项</t>
    <phoneticPr fontId="12" type="noConversion"/>
  </si>
  <si>
    <t>增加3项</t>
    <phoneticPr fontId="12" type="noConversion"/>
  </si>
  <si>
    <t>增加7人</t>
    <phoneticPr fontId="12" type="noConversion"/>
  </si>
  <si>
    <t>提高6.67%</t>
    <phoneticPr fontId="12" type="noConversion"/>
  </si>
  <si>
    <t>提高12.61%</t>
    <phoneticPr fontId="12" type="noConversion"/>
  </si>
  <si>
    <t>提高16.57%</t>
    <phoneticPr fontId="12" type="noConversion"/>
  </si>
  <si>
    <t>大力  提升</t>
    <phoneticPr fontId="12" type="noConversion"/>
  </si>
  <si>
    <t>增加493人次</t>
    <phoneticPr fontId="12" type="noConversion"/>
  </si>
  <si>
    <t>继续  保持</t>
  </si>
  <si>
    <t>继续  保持</t>
    <phoneticPr fontId="12" type="noConversion"/>
  </si>
  <si>
    <t>保持  提升</t>
    <phoneticPr fontId="12" type="noConversion"/>
  </si>
  <si>
    <t>提高6.98%</t>
    <phoneticPr fontId="12" type="noConversion"/>
  </si>
  <si>
    <t>提高8.81%</t>
    <phoneticPr fontId="12" type="noConversion"/>
  </si>
  <si>
    <t>提高4.74%</t>
    <phoneticPr fontId="12" type="noConversion"/>
  </si>
  <si>
    <t>提高13.07%</t>
    <phoneticPr fontId="12" type="noConversion"/>
  </si>
  <si>
    <t>提前  完成</t>
    <phoneticPr fontId="12" type="noConversion"/>
  </si>
  <si>
    <t>提高1.4%</t>
    <phoneticPr fontId="12" type="noConversion"/>
  </si>
  <si>
    <t>超额  完成</t>
    <phoneticPr fontId="12" type="noConversion"/>
  </si>
  <si>
    <t>积极  培育</t>
    <phoneticPr fontId="12" type="noConversion"/>
  </si>
  <si>
    <t>增加1个</t>
    <phoneticPr fontId="12" type="noConversion"/>
  </si>
  <si>
    <t>努力  争取</t>
    <phoneticPr fontId="12" type="noConversion"/>
  </si>
  <si>
    <t>继续  提升</t>
    <phoneticPr fontId="12" type="noConversion"/>
  </si>
  <si>
    <t>增加1项</t>
    <phoneticPr fontId="12" type="noConversion"/>
  </si>
  <si>
    <t>力争1项</t>
    <phoneticPr fontId="12" type="noConversion"/>
  </si>
  <si>
    <t>增加773.99万元</t>
    <phoneticPr fontId="12" type="noConversion"/>
  </si>
  <si>
    <t>积极  培育</t>
    <phoneticPr fontId="12" type="noConversion"/>
  </si>
  <si>
    <t>增加3项</t>
    <phoneticPr fontId="12" type="noConversion"/>
  </si>
  <si>
    <t>增加102.407万元</t>
    <phoneticPr fontId="12" type="noConversion"/>
  </si>
  <si>
    <t>增加58.646项</t>
    <phoneticPr fontId="12" type="noConversion"/>
  </si>
  <si>
    <t>增加43.08万元</t>
    <phoneticPr fontId="12" type="noConversion"/>
  </si>
  <si>
    <t>努力  争取</t>
    <phoneticPr fontId="12" type="noConversion"/>
  </si>
  <si>
    <t>增加58.609万元</t>
    <phoneticPr fontId="12" type="noConversion"/>
  </si>
  <si>
    <t>增加36.331万元</t>
    <phoneticPr fontId="12" type="noConversion"/>
  </si>
  <si>
    <t>保持  提升</t>
    <phoneticPr fontId="12" type="noConversion"/>
  </si>
  <si>
    <t>超额  完成</t>
    <phoneticPr fontId="12" type="noConversion"/>
  </si>
  <si>
    <t>继续  提升</t>
    <phoneticPr fontId="12" type="noConversion"/>
  </si>
  <si>
    <t>保持  提升</t>
    <phoneticPr fontId="12" type="noConversion"/>
  </si>
  <si>
    <t>超额  完成</t>
    <phoneticPr fontId="12" type="noConversion"/>
  </si>
  <si>
    <t>增加186.3万元</t>
    <phoneticPr fontId="12" type="noConversion"/>
  </si>
  <si>
    <t>保持  提升</t>
    <phoneticPr fontId="12" type="noConversion"/>
  </si>
  <si>
    <t>基本  完成</t>
    <phoneticPr fontId="12" type="noConversion"/>
  </si>
  <si>
    <t>提前  完成</t>
    <phoneticPr fontId="12" type="noConversion"/>
  </si>
  <si>
    <t>增加2个</t>
    <phoneticPr fontId="12" type="noConversion"/>
  </si>
  <si>
    <t>提高12.22%</t>
    <phoneticPr fontId="12" type="noConversion"/>
  </si>
  <si>
    <t>增加7人</t>
    <phoneticPr fontId="12" type="noConversion"/>
  </si>
  <si>
    <t>增加2人</t>
    <phoneticPr fontId="12" type="noConversion"/>
  </si>
  <si>
    <t>提高28.49%</t>
    <phoneticPr fontId="12" type="noConversion"/>
  </si>
  <si>
    <t>基本  完成</t>
    <phoneticPr fontId="12" type="noConversion"/>
  </si>
  <si>
    <t>增加25人</t>
    <phoneticPr fontId="12" type="noConversion"/>
  </si>
  <si>
    <t>提高21.33%</t>
    <phoneticPr fontId="12" type="noConversion"/>
  </si>
  <si>
    <t>增加1人</t>
    <phoneticPr fontId="12" type="noConversion"/>
  </si>
  <si>
    <t>增加3人</t>
    <phoneticPr fontId="12" type="noConversion"/>
  </si>
  <si>
    <t>提高20.61%</t>
    <phoneticPr fontId="12" type="noConversion"/>
  </si>
  <si>
    <t>提前  完成</t>
    <phoneticPr fontId="12" type="noConversion"/>
  </si>
  <si>
    <t>增加12人</t>
    <phoneticPr fontId="12" type="noConversion"/>
  </si>
  <si>
    <t>提高8.16%</t>
    <phoneticPr fontId="12" type="noConversion"/>
  </si>
  <si>
    <t>增加15人</t>
    <phoneticPr fontId="12" type="noConversion"/>
  </si>
  <si>
    <t>增加3人</t>
    <phoneticPr fontId="12" type="noConversion"/>
  </si>
  <si>
    <t>增加4人</t>
    <phoneticPr fontId="12" type="noConversion"/>
  </si>
  <si>
    <t>提高22.61%</t>
    <phoneticPr fontId="12" type="noConversion"/>
  </si>
  <si>
    <t>提高28.79%</t>
    <phoneticPr fontId="12" type="noConversion"/>
  </si>
  <si>
    <t>增加0.048亿元</t>
    <phoneticPr fontId="12" type="noConversion"/>
  </si>
  <si>
    <t>增加0.0332亿元</t>
    <phoneticPr fontId="12" type="noConversion"/>
  </si>
  <si>
    <t>增加1个</t>
    <phoneticPr fontId="12" type="noConversion"/>
  </si>
  <si>
    <t>提高1.1%</t>
    <phoneticPr fontId="12" type="noConversion"/>
  </si>
  <si>
    <t>提高15.24%</t>
    <phoneticPr fontId="12" type="noConversion"/>
  </si>
  <si>
    <t>增加31人</t>
    <phoneticPr fontId="12" type="noConversion"/>
  </si>
  <si>
    <t>增加110人</t>
    <phoneticPr fontId="12" type="noConversion"/>
  </si>
  <si>
    <t>增加382人</t>
    <phoneticPr fontId="12" type="noConversion"/>
  </si>
  <si>
    <t>有国（境）外学习经历的在校生比例（人数）</t>
    <phoneticPr fontId="1" type="noConversion"/>
  </si>
  <si>
    <t>%（人）</t>
    <phoneticPr fontId="1" type="noConversion"/>
  </si>
  <si>
    <t>提高23.94%</t>
    <phoneticPr fontId="12" type="noConversion"/>
  </si>
  <si>
    <t>积极  培育</t>
    <phoneticPr fontId="12" type="noConversion"/>
  </si>
  <si>
    <t>提高30.98%</t>
    <phoneticPr fontId="12" type="noConversion"/>
  </si>
  <si>
    <t>增加6.74%</t>
    <phoneticPr fontId="12" type="noConversion"/>
  </si>
  <si>
    <t>大力  提升</t>
    <phoneticPr fontId="12" type="noConversion"/>
  </si>
  <si>
    <t>增加25人</t>
    <phoneticPr fontId="12" type="noConversion"/>
  </si>
  <si>
    <t>提高5%</t>
    <phoneticPr fontId="12" type="noConversion"/>
  </si>
  <si>
    <t>增加24人</t>
    <phoneticPr fontId="12" type="noConversion"/>
  </si>
  <si>
    <t>增加500人次</t>
    <phoneticPr fontId="12" type="noConversion"/>
  </si>
  <si>
    <t>增加15.65%</t>
    <phoneticPr fontId="12" type="noConversion"/>
  </si>
  <si>
    <t>持续  提升</t>
  </si>
  <si>
    <t>持续  提升</t>
    <phoneticPr fontId="12" type="noConversion"/>
  </si>
  <si>
    <t>增加1.97%</t>
    <phoneticPr fontId="12" type="noConversion"/>
  </si>
  <si>
    <t>2019年核查  结果</t>
  </si>
  <si>
    <t>2019年核查  结果</t>
    <phoneticPr fontId="12" type="noConversion"/>
  </si>
  <si>
    <t>2020年目标</t>
    <phoneticPr fontId="12" type="noConversion"/>
  </si>
  <si>
    <t>2019年  核查结果</t>
  </si>
  <si>
    <t>完成</t>
  </si>
  <si>
    <t>未完成</t>
  </si>
  <si>
    <t>2019年 完成度</t>
  </si>
  <si>
    <t>2020年  目标任务</t>
  </si>
  <si>
    <t>2020年  目标任务</t>
    <phoneticPr fontId="12" type="noConversion"/>
  </si>
  <si>
    <t>目标任务</t>
    <phoneticPr fontId="1" type="noConversion"/>
  </si>
  <si>
    <t>指标内容</t>
    <phoneticPr fontId="1" type="noConversion"/>
  </si>
  <si>
    <t>实施改造计划</t>
  </si>
  <si>
    <t>改造初现成效</t>
  </si>
  <si>
    <t>专业认证准备</t>
  </si>
  <si>
    <t>申请已受理</t>
    <phoneticPr fontId="12" type="noConversion"/>
  </si>
  <si>
    <t>完成专业认证</t>
  </si>
  <si>
    <t>通过省级专业评估及排名</t>
  </si>
  <si>
    <t>等次</t>
    <phoneticPr fontId="12" type="noConversion"/>
  </si>
  <si>
    <t>全部通过，半数同类前列</t>
    <phoneticPr fontId="12" type="noConversion"/>
  </si>
  <si>
    <t>半数同类前列</t>
  </si>
  <si>
    <t>中等偏上</t>
    <phoneticPr fontId="12" type="noConversion"/>
  </si>
  <si>
    <t>未评</t>
    <phoneticPr fontId="12" type="noConversion"/>
  </si>
  <si>
    <t>排名靠前</t>
  </si>
  <si>
    <t>2
（旅游管理B+、酒店管理B）</t>
    <phoneticPr fontId="12" type="noConversion"/>
  </si>
  <si>
    <t>排名靠前</t>
    <phoneticPr fontId="12" type="noConversion"/>
  </si>
  <si>
    <t>2
（2个优秀）</t>
    <phoneticPr fontId="12" type="noConversion"/>
  </si>
  <si>
    <t>中等偏上</t>
  </si>
  <si>
    <t>未进行（2020年进行）</t>
    <phoneticPr fontId="12" type="noConversion"/>
  </si>
  <si>
    <t>50
（国家级3~5）</t>
    <phoneticPr fontId="12" type="noConversion"/>
  </si>
  <si>
    <t>准备验收</t>
  </si>
  <si>
    <t>29
（省部级以上3个）</t>
    <phoneticPr fontId="12" type="noConversion"/>
  </si>
  <si>
    <t>0~1</t>
    <phoneticPr fontId="12" type="noConversion"/>
  </si>
  <si>
    <t>新增高水平人才团队</t>
    <phoneticPr fontId="12" type="noConversion"/>
  </si>
  <si>
    <t>个
（任期累计）</t>
    <phoneticPr fontId="1" type="noConversion"/>
  </si>
  <si>
    <t>6~8</t>
    <phoneticPr fontId="12" type="noConversion"/>
  </si>
  <si>
    <t>0~2</t>
    <phoneticPr fontId="12" type="noConversion"/>
  </si>
  <si>
    <t>特聘行业企业骨干人才</t>
    <phoneticPr fontId="1" type="noConversion"/>
  </si>
  <si>
    <t>人
（累计）</t>
    <phoneticPr fontId="1" type="noConversion"/>
  </si>
  <si>
    <t>≥100</t>
    <phoneticPr fontId="1" type="noConversion"/>
  </si>
  <si>
    <t>开放合作</t>
    <phoneticPr fontId="12" type="noConversion"/>
  </si>
  <si>
    <t>具有国（境）外学习、研修和合作研究经历教师比例</t>
    <phoneticPr fontId="1" type="noConversion"/>
  </si>
  <si>
    <t>%
（累计）</t>
    <phoneticPr fontId="12" type="noConversion"/>
  </si>
  <si>
    <t>具有国（境）外学习经历的在校生数量</t>
    <phoneticPr fontId="1" type="noConversion"/>
  </si>
  <si>
    <t>人/年</t>
    <phoneticPr fontId="1" type="noConversion"/>
  </si>
  <si>
    <t>继续教育注册人数</t>
    <phoneticPr fontId="1" type="noConversion"/>
  </si>
  <si>
    <t>服务社会培训</t>
    <phoneticPr fontId="1" type="noConversion"/>
  </si>
  <si>
    <t>人次/年</t>
    <phoneticPr fontId="1" type="noConversion"/>
  </si>
  <si>
    <t>1000+</t>
    <phoneticPr fontId="12" type="noConversion"/>
  </si>
  <si>
    <t>党建思政</t>
    <phoneticPr fontId="12" type="noConversion"/>
  </si>
  <si>
    <t>教工支部“双带头人”</t>
    <phoneticPr fontId="1" type="noConversion"/>
  </si>
  <si>
    <t>%（年度）</t>
    <phoneticPr fontId="1" type="noConversion"/>
  </si>
  <si>
    <t>党建示范项目</t>
    <phoneticPr fontId="1" type="noConversion"/>
  </si>
  <si>
    <t>项/年</t>
    <phoneticPr fontId="1" type="noConversion"/>
  </si>
  <si>
    <t>——</t>
    <phoneticPr fontId="12" type="noConversion"/>
  </si>
  <si>
    <t>1～2</t>
    <phoneticPr fontId="12" type="noConversion"/>
  </si>
  <si>
    <t>6～12</t>
    <phoneticPr fontId="12" type="noConversion"/>
  </si>
  <si>
    <t>7～20</t>
    <phoneticPr fontId="12" type="noConversion"/>
  </si>
  <si>
    <t>25～28</t>
    <phoneticPr fontId="12" type="noConversion"/>
  </si>
  <si>
    <t>1～2</t>
    <phoneticPr fontId="12" type="noConversion"/>
  </si>
  <si>
    <t>0～1</t>
    <phoneticPr fontId="12" type="noConversion"/>
  </si>
  <si>
    <t>0～8</t>
    <phoneticPr fontId="12" type="noConversion"/>
  </si>
  <si>
    <t>1～3</t>
    <phoneticPr fontId="12" type="noConversion"/>
  </si>
  <si>
    <t>3～14</t>
    <phoneticPr fontId="12" type="noConversion"/>
  </si>
  <si>
    <t>0～5</t>
    <phoneticPr fontId="12" type="noConversion"/>
  </si>
  <si>
    <t>14～18</t>
    <phoneticPr fontId="12" type="noConversion"/>
  </si>
  <si>
    <t>8～15</t>
    <phoneticPr fontId="12" type="noConversion"/>
  </si>
  <si>
    <t>3～16</t>
    <phoneticPr fontId="12" type="noConversion"/>
  </si>
  <si>
    <t>1～8</t>
    <phoneticPr fontId="12" type="noConversion"/>
  </si>
  <si>
    <t>13～18（0～3）</t>
    <phoneticPr fontId="12" type="noConversion"/>
  </si>
  <si>
    <t>4～5</t>
    <phoneticPr fontId="12" type="noConversion"/>
  </si>
  <si>
    <t>28～33</t>
    <phoneticPr fontId="12" type="noConversion"/>
  </si>
  <si>
    <t>14～20</t>
    <phoneticPr fontId="12" type="noConversion"/>
  </si>
  <si>
    <t>0～1</t>
    <phoneticPr fontId="12" type="noConversion"/>
  </si>
  <si>
    <t>2～3</t>
    <phoneticPr fontId="12" type="noConversion"/>
  </si>
  <si>
    <t>完成</t>
    <phoneticPr fontId="12" type="noConversion"/>
  </si>
  <si>
    <t>2
（0～1）</t>
    <phoneticPr fontId="12" type="noConversion"/>
  </si>
  <si>
    <t>4～6</t>
    <phoneticPr fontId="12" type="noConversion"/>
  </si>
  <si>
    <t>0～1</t>
    <phoneticPr fontId="12" type="noConversion"/>
  </si>
  <si>
    <t>1
（0～1）</t>
    <phoneticPr fontId="12" type="noConversion"/>
  </si>
  <si>
    <t>1～2
（0～1）</t>
    <phoneticPr fontId="12" type="noConversion"/>
  </si>
  <si>
    <t>25～35</t>
    <phoneticPr fontId="12" type="noConversion"/>
  </si>
  <si>
    <t>92～93</t>
    <phoneticPr fontId="12" type="noConversion"/>
  </si>
  <si>
    <t>35～40</t>
    <phoneticPr fontId="12" type="noConversion"/>
  </si>
  <si>
    <t>5～6</t>
    <phoneticPr fontId="12" type="noConversion"/>
  </si>
  <si>
    <t>10～11</t>
    <phoneticPr fontId="12" type="noConversion"/>
  </si>
  <si>
    <t>3～4</t>
    <phoneticPr fontId="12" type="noConversion"/>
  </si>
  <si>
    <t>4～5</t>
    <phoneticPr fontId="12" type="noConversion"/>
  </si>
  <si>
    <t>1～2</t>
    <phoneticPr fontId="12" type="noConversion"/>
  </si>
  <si>
    <t>毕业生对学校教育教学满意度</t>
    <phoneticPr fontId="12" type="noConversion"/>
  </si>
  <si>
    <t>增加0.0387亿元</t>
    <phoneticPr fontId="12" type="noConversion"/>
  </si>
  <si>
    <t>增加0.0480亿元</t>
    <phoneticPr fontId="12" type="noConversion"/>
  </si>
  <si>
    <t>增加0.0609万元</t>
    <phoneticPr fontId="12" type="noConversion"/>
  </si>
  <si>
    <t>增加0.0299亿元</t>
    <phoneticPr fontId="12" type="noConversion"/>
  </si>
  <si>
    <t>增加0.0066亿元</t>
    <phoneticPr fontId="12" type="noConversion"/>
  </si>
  <si>
    <t>增加0.0389亿元</t>
    <phoneticPr fontId="12" type="noConversion"/>
  </si>
  <si>
    <t>增加0.0343亿元</t>
    <phoneticPr fontId="12" type="noConversion"/>
  </si>
  <si>
    <t>增加0.1261亿元</t>
    <phoneticPr fontId="12" type="noConversion"/>
  </si>
  <si>
    <t>增加0.1137亿元</t>
    <phoneticPr fontId="12" type="noConversion"/>
  </si>
  <si>
    <t>滁州学院“十三五”规划2019年度二级学院完成情况及2020年度目标任务分解（参照“十三五”规划目标执行）</t>
    <phoneticPr fontId="1" type="noConversion"/>
  </si>
  <si>
    <t>附件2：</t>
    <phoneticPr fontId="12" type="noConversion"/>
  </si>
  <si>
    <t>滁州学院“十三五”规划2019年度二级学院完成情况及2020年度目标任务分解（参照学院任期目标执行）</t>
    <phoneticPr fontId="1" type="noConversion"/>
  </si>
  <si>
    <t>规划  完成度</t>
  </si>
  <si>
    <t>规划  完成度</t>
    <phoneticPr fontId="12" type="noConversion"/>
  </si>
  <si>
    <t>基本  完成</t>
    <phoneticPr fontId="12" type="noConversion"/>
  </si>
  <si>
    <t>2020年目标  任务</t>
  </si>
  <si>
    <t>2020年目标  任务</t>
    <phoneticPr fontId="12" type="noConversion"/>
  </si>
  <si>
    <t>适当  增加</t>
  </si>
  <si>
    <t>适当  增加</t>
    <phoneticPr fontId="12" type="noConversion"/>
  </si>
  <si>
    <t>适当  优化</t>
  </si>
  <si>
    <t>适当  优化</t>
    <phoneticPr fontId="12" type="noConversion"/>
  </si>
  <si>
    <t>保持  提升</t>
    <phoneticPr fontId="12" type="noConversion"/>
  </si>
  <si>
    <t>积极  培育</t>
    <phoneticPr fontId="12" type="noConversion"/>
  </si>
  <si>
    <t>缺口较大，大力建设</t>
  </si>
  <si>
    <t>缺口较大，大力建设</t>
    <phoneticPr fontId="12" type="noConversion"/>
  </si>
  <si>
    <t>提高7.44%</t>
    <phoneticPr fontId="12" type="noConversion"/>
  </si>
  <si>
    <t>提高2.39%</t>
    <phoneticPr fontId="12" type="noConversion"/>
  </si>
  <si>
    <t>学院  总目标</t>
  </si>
  <si>
    <t>学院  总目标</t>
    <phoneticPr fontId="1" type="noConversion"/>
  </si>
  <si>
    <t>2019年核查  结果</t>
    <phoneticPr fontId="12" type="noConversion"/>
  </si>
  <si>
    <t>2019年底  核查结果</t>
    <phoneticPr fontId="12" type="noConversion"/>
  </si>
  <si>
    <t>2019年底核查  结果</t>
    <phoneticPr fontId="12" type="noConversion"/>
  </si>
  <si>
    <t>9～11</t>
    <phoneticPr fontId="12" type="noConversion"/>
  </si>
  <si>
    <t>10～15</t>
    <phoneticPr fontId="7" type="noConversion"/>
  </si>
  <si>
    <t>6～8</t>
    <phoneticPr fontId="7" type="noConversion"/>
  </si>
  <si>
    <r>
      <t>200</t>
    </r>
    <r>
      <rPr>
        <sz val="8"/>
        <rFont val="宋体"/>
        <family val="3"/>
        <charset val="134"/>
      </rPr>
      <t>（来安职业高中普通话培训）</t>
    </r>
    <phoneticPr fontId="12" type="noConversion"/>
  </si>
  <si>
    <r>
      <t>1人</t>
    </r>
    <r>
      <rPr>
        <sz val="9"/>
        <rFont val="宋体"/>
        <family val="3"/>
        <charset val="134"/>
      </rPr>
      <t>(2019年0人)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</si>
</sst>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%"/>
  </numFmts>
  <fonts count="2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4"/>
      <charset val="134"/>
    </font>
    <font>
      <sz val="11"/>
      <name val="宋体"/>
      <family val="3"/>
      <charset val="134"/>
      <scheme val="minor"/>
    </font>
    <font>
      <b/>
      <sz val="16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0.5"/>
      <color theme="1"/>
      <name val="宋体"/>
      <family val="3"/>
      <charset val="134"/>
      <scheme val="minor"/>
    </font>
    <font>
      <sz val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 applyProtection="1">
      <alignment vertical="center" wrapText="1"/>
      <protection locked="0"/>
    </xf>
    <xf numFmtId="177" fontId="14" fillId="0" borderId="1" xfId="0" applyNumberFormat="1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10" fontId="14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1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177" fontId="14" fillId="0" borderId="3" xfId="1" applyNumberFormat="1" applyFont="1" applyFill="1" applyBorder="1" applyAlignment="1">
      <alignment horizontal="center" vertical="center" wrapText="1"/>
    </xf>
    <xf numFmtId="10" fontId="14" fillId="0" borderId="3" xfId="1" applyNumberFormat="1" applyFont="1" applyFill="1" applyBorder="1" applyAlignment="1">
      <alignment horizontal="center" vertical="center" wrapText="1"/>
    </xf>
    <xf numFmtId="177" fontId="14" fillId="2" borderId="3" xfId="1" applyNumberFormat="1" applyFont="1" applyFill="1" applyBorder="1" applyAlignment="1">
      <alignment horizontal="center" vertical="center" wrapText="1"/>
    </xf>
    <xf numFmtId="10" fontId="14" fillId="2" borderId="3" xfId="1" applyNumberFormat="1" applyFont="1" applyFill="1" applyBorder="1" applyAlignment="1">
      <alignment horizontal="center" vertical="center" wrapText="1"/>
    </xf>
    <xf numFmtId="9" fontId="14" fillId="2" borderId="1" xfId="1" applyFont="1" applyFill="1" applyBorder="1" applyAlignment="1">
      <alignment horizontal="center" vertical="center" wrapText="1"/>
    </xf>
    <xf numFmtId="9" fontId="14" fillId="0" borderId="1" xfId="1" applyFont="1" applyFill="1" applyBorder="1" applyAlignment="1">
      <alignment horizontal="center" vertical="center" wrapText="1"/>
    </xf>
    <xf numFmtId="177" fontId="14" fillId="2" borderId="1" xfId="1" applyNumberFormat="1" applyFont="1" applyFill="1" applyBorder="1" applyAlignment="1">
      <alignment horizontal="center" vertical="center" wrapText="1"/>
    </xf>
    <xf numFmtId="10" fontId="14" fillId="2" borderId="1" xfId="1" applyNumberFormat="1" applyFont="1" applyFill="1" applyBorder="1" applyAlignment="1">
      <alignment horizontal="center" vertical="center" wrapText="1"/>
    </xf>
    <xf numFmtId="177" fontId="14" fillId="0" borderId="1" xfId="1" applyNumberFormat="1" applyFont="1" applyFill="1" applyBorder="1" applyAlignment="1">
      <alignment horizontal="center" vertical="center" wrapText="1"/>
    </xf>
    <xf numFmtId="10" fontId="14" fillId="0" borderId="1" xfId="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Alignment="1">
      <alignment vertical="center" wrapText="1"/>
    </xf>
    <xf numFmtId="0" fontId="14" fillId="0" borderId="1" xfId="1" quotePrefix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9" fontId="14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14" fillId="2" borderId="1" xfId="1" applyNumberFormat="1" applyFont="1" applyFill="1" applyBorder="1" applyAlignment="1">
      <alignment horizontal="center" vertical="center" wrapText="1"/>
    </xf>
    <xf numFmtId="0" fontId="14" fillId="2" borderId="1" xfId="1" quotePrefix="1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20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0" fontId="13" fillId="0" borderId="1" xfId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177" fontId="13" fillId="2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0" fontId="13" fillId="2" borderId="1" xfId="1" applyNumberFormat="1" applyFont="1" applyFill="1" applyBorder="1" applyAlignment="1">
      <alignment horizontal="center" vertical="center" wrapText="1"/>
    </xf>
    <xf numFmtId="10" fontId="13" fillId="0" borderId="3" xfId="0" applyNumberFormat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2" borderId="1" xfId="1" quotePrefix="1" applyNumberFormat="1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1" quotePrefix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0" borderId="3" xfId="1" applyNumberFormat="1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23" fillId="0" borderId="1" xfId="0" applyFont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abSelected="1" zoomScale="90" zoomScaleNormal="90" workbookViewId="0">
      <pane xSplit="4" ySplit="3" topLeftCell="E13" activePane="bottomRight" state="frozen"/>
      <selection pane="topRight" activeCell="F1" sqref="F1"/>
      <selection pane="bottomLeft" activeCell="A3" sqref="A3"/>
      <selection pane="bottomRight" activeCell="R14" sqref="R14"/>
    </sheetView>
  </sheetViews>
  <sheetFormatPr defaultColWidth="9" defaultRowHeight="13.5"/>
  <cols>
    <col min="1" max="1" width="6.75" style="3" customWidth="1"/>
    <col min="2" max="2" width="13.25" style="7" customWidth="1"/>
    <col min="3" max="3" width="4.625" style="8" customWidth="1"/>
    <col min="4" max="5" width="6.5" style="8" customWidth="1"/>
    <col min="6" max="11" width="6.5" style="4" customWidth="1"/>
    <col min="12" max="12" width="6.5" style="72" customWidth="1"/>
    <col min="13" max="14" width="6.5" style="4" customWidth="1"/>
    <col min="15" max="15" width="6.625" style="4" customWidth="1"/>
    <col min="16" max="16" width="6.5" style="72" customWidth="1"/>
    <col min="17" max="19" width="6.5" style="4" customWidth="1"/>
    <col min="20" max="20" width="6.5" style="72" customWidth="1"/>
    <col min="21" max="23" width="6.5" style="4" customWidth="1"/>
    <col min="24" max="24" width="6.5" style="72" customWidth="1"/>
    <col min="25" max="27" width="6.5" style="4" customWidth="1"/>
    <col min="28" max="28" width="6.5" style="72" customWidth="1"/>
    <col min="29" max="31" width="6.5" style="4" customWidth="1"/>
    <col min="32" max="32" width="6.5" style="72" customWidth="1"/>
    <col min="33" max="35" width="6.5" style="4" customWidth="1"/>
    <col min="36" max="36" width="6.5" style="72" customWidth="1"/>
    <col min="37" max="39" width="6.5" style="4" customWidth="1"/>
    <col min="40" max="40" width="6.5" style="72" customWidth="1"/>
    <col min="41" max="43" width="6.5" style="4" customWidth="1"/>
    <col min="44" max="44" width="6.5" style="72" customWidth="1"/>
    <col min="45" max="47" width="6.5" style="4" customWidth="1"/>
    <col min="48" max="48" width="6.5" style="72" customWidth="1"/>
    <col min="49" max="16384" width="9" style="4"/>
  </cols>
  <sheetData>
    <row r="1" spans="1:48" ht="28.5" customHeight="1">
      <c r="A1" s="96" t="s">
        <v>436</v>
      </c>
      <c r="B1" s="96"/>
      <c r="C1" s="96"/>
      <c r="D1" s="96"/>
      <c r="E1" s="95" t="s">
        <v>435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</row>
    <row r="2" spans="1:48" s="20" customFormat="1" ht="28.5" customHeight="1">
      <c r="A2" s="88" t="s">
        <v>36</v>
      </c>
      <c r="B2" s="88" t="s">
        <v>37</v>
      </c>
      <c r="C2" s="88" t="s">
        <v>38</v>
      </c>
      <c r="D2" s="88" t="s">
        <v>39</v>
      </c>
      <c r="E2" s="92" t="s">
        <v>134</v>
      </c>
      <c r="F2" s="93"/>
      <c r="G2" s="93"/>
      <c r="H2" s="94"/>
      <c r="I2" s="89" t="s">
        <v>135</v>
      </c>
      <c r="J2" s="90"/>
      <c r="K2" s="90"/>
      <c r="L2" s="91"/>
      <c r="M2" s="92" t="s">
        <v>136</v>
      </c>
      <c r="N2" s="93"/>
      <c r="O2" s="93"/>
      <c r="P2" s="94"/>
      <c r="Q2" s="89" t="s">
        <v>137</v>
      </c>
      <c r="R2" s="90"/>
      <c r="S2" s="90"/>
      <c r="T2" s="91"/>
      <c r="U2" s="92" t="s">
        <v>138</v>
      </c>
      <c r="V2" s="93"/>
      <c r="W2" s="93"/>
      <c r="X2" s="94"/>
      <c r="Y2" s="89" t="s">
        <v>139</v>
      </c>
      <c r="Z2" s="90"/>
      <c r="AA2" s="90"/>
      <c r="AB2" s="91"/>
      <c r="AC2" s="92" t="s">
        <v>140</v>
      </c>
      <c r="AD2" s="93"/>
      <c r="AE2" s="93"/>
      <c r="AF2" s="94"/>
      <c r="AG2" s="89" t="s">
        <v>141</v>
      </c>
      <c r="AH2" s="90"/>
      <c r="AI2" s="90"/>
      <c r="AJ2" s="91"/>
      <c r="AK2" s="92" t="s">
        <v>142</v>
      </c>
      <c r="AL2" s="93"/>
      <c r="AM2" s="93"/>
      <c r="AN2" s="94"/>
      <c r="AO2" s="89" t="s">
        <v>143</v>
      </c>
      <c r="AP2" s="90"/>
      <c r="AQ2" s="90"/>
      <c r="AR2" s="91"/>
      <c r="AS2" s="99" t="s">
        <v>144</v>
      </c>
      <c r="AT2" s="99"/>
      <c r="AU2" s="99"/>
      <c r="AV2" s="99"/>
    </row>
    <row r="3" spans="1:48" s="9" customFormat="1" ht="58.5" customHeight="1">
      <c r="A3" s="88"/>
      <c r="B3" s="88"/>
      <c r="C3" s="88"/>
      <c r="D3" s="88"/>
      <c r="E3" s="21" t="s">
        <v>454</v>
      </c>
      <c r="F3" s="21" t="s">
        <v>457</v>
      </c>
      <c r="G3" s="21" t="s">
        <v>439</v>
      </c>
      <c r="H3" s="21" t="s">
        <v>442</v>
      </c>
      <c r="I3" s="87" t="s">
        <v>453</v>
      </c>
      <c r="J3" s="87" t="s">
        <v>337</v>
      </c>
      <c r="K3" s="87" t="s">
        <v>438</v>
      </c>
      <c r="L3" s="87" t="s">
        <v>441</v>
      </c>
      <c r="M3" s="21" t="s">
        <v>453</v>
      </c>
      <c r="N3" s="21" t="s">
        <v>337</v>
      </c>
      <c r="O3" s="21" t="s">
        <v>438</v>
      </c>
      <c r="P3" s="21" t="s">
        <v>441</v>
      </c>
      <c r="Q3" s="87" t="s">
        <v>453</v>
      </c>
      <c r="R3" s="87" t="s">
        <v>337</v>
      </c>
      <c r="S3" s="87" t="s">
        <v>438</v>
      </c>
      <c r="T3" s="87" t="s">
        <v>441</v>
      </c>
      <c r="U3" s="21" t="s">
        <v>453</v>
      </c>
      <c r="V3" s="21" t="s">
        <v>455</v>
      </c>
      <c r="W3" s="21" t="s">
        <v>438</v>
      </c>
      <c r="X3" s="21" t="s">
        <v>441</v>
      </c>
      <c r="Y3" s="87" t="s">
        <v>453</v>
      </c>
      <c r="Z3" s="87" t="s">
        <v>337</v>
      </c>
      <c r="AA3" s="87" t="s">
        <v>438</v>
      </c>
      <c r="AB3" s="87" t="s">
        <v>441</v>
      </c>
      <c r="AC3" s="21" t="s">
        <v>453</v>
      </c>
      <c r="AD3" s="21" t="s">
        <v>337</v>
      </c>
      <c r="AE3" s="21" t="s">
        <v>438</v>
      </c>
      <c r="AF3" s="21" t="s">
        <v>441</v>
      </c>
      <c r="AG3" s="87" t="s">
        <v>453</v>
      </c>
      <c r="AH3" s="87" t="s">
        <v>337</v>
      </c>
      <c r="AI3" s="87" t="s">
        <v>438</v>
      </c>
      <c r="AJ3" s="87" t="s">
        <v>441</v>
      </c>
      <c r="AK3" s="21" t="s">
        <v>453</v>
      </c>
      <c r="AL3" s="21" t="s">
        <v>337</v>
      </c>
      <c r="AM3" s="21" t="s">
        <v>438</v>
      </c>
      <c r="AN3" s="21" t="s">
        <v>441</v>
      </c>
      <c r="AO3" s="87" t="s">
        <v>453</v>
      </c>
      <c r="AP3" s="87" t="s">
        <v>337</v>
      </c>
      <c r="AQ3" s="87" t="s">
        <v>438</v>
      </c>
      <c r="AR3" s="87" t="s">
        <v>441</v>
      </c>
      <c r="AS3" s="21" t="s">
        <v>453</v>
      </c>
      <c r="AT3" s="21" t="s">
        <v>338</v>
      </c>
      <c r="AU3" s="21" t="s">
        <v>438</v>
      </c>
      <c r="AV3" s="21" t="s">
        <v>441</v>
      </c>
    </row>
    <row r="4" spans="1:48" ht="50.25" customHeight="1">
      <c r="A4" s="98" t="s">
        <v>23</v>
      </c>
      <c r="B4" s="10" t="s">
        <v>24</v>
      </c>
      <c r="C4" s="11" t="s">
        <v>18</v>
      </c>
      <c r="D4" s="10">
        <v>20000</v>
      </c>
      <c r="E4" s="22">
        <v>1000</v>
      </c>
      <c r="F4" s="22">
        <v>1027</v>
      </c>
      <c r="G4" s="31" t="s">
        <v>237</v>
      </c>
      <c r="H4" s="65" t="s">
        <v>261</v>
      </c>
      <c r="I4" s="11" t="s">
        <v>25</v>
      </c>
      <c r="J4" s="11">
        <v>904</v>
      </c>
      <c r="K4" s="29" t="s">
        <v>246</v>
      </c>
      <c r="L4" s="10" t="s">
        <v>261</v>
      </c>
      <c r="M4" s="22">
        <v>1800</v>
      </c>
      <c r="N4" s="22">
        <v>1863</v>
      </c>
      <c r="O4" s="31" t="s">
        <v>236</v>
      </c>
      <c r="P4" s="65" t="s">
        <v>261</v>
      </c>
      <c r="Q4" s="11">
        <v>1200</v>
      </c>
      <c r="R4" s="11">
        <v>1194</v>
      </c>
      <c r="S4" s="30">
        <f>R4/Q4</f>
        <v>0.995</v>
      </c>
      <c r="T4" s="10" t="s">
        <v>444</v>
      </c>
      <c r="U4" s="22">
        <v>2700</v>
      </c>
      <c r="V4" s="22">
        <v>2493</v>
      </c>
      <c r="W4" s="32">
        <f>V4/U4</f>
        <v>0.92333333333333334</v>
      </c>
      <c r="X4" s="73" t="s">
        <v>443</v>
      </c>
      <c r="Y4" s="11">
        <v>1000</v>
      </c>
      <c r="Z4" s="11">
        <v>998</v>
      </c>
      <c r="AA4" s="30">
        <f>Z4/Y4</f>
        <v>0.998</v>
      </c>
      <c r="AB4" s="10" t="s">
        <v>443</v>
      </c>
      <c r="AC4" s="22">
        <v>1250</v>
      </c>
      <c r="AD4" s="22">
        <v>957</v>
      </c>
      <c r="AE4" s="32">
        <f>AD4/AC4</f>
        <v>0.76559999999999995</v>
      </c>
      <c r="AF4" s="73" t="s">
        <v>443</v>
      </c>
      <c r="AG4" s="11">
        <v>640</v>
      </c>
      <c r="AH4" s="11">
        <v>627</v>
      </c>
      <c r="AI4" s="30">
        <f>AH4/AG4</f>
        <v>0.97968750000000004</v>
      </c>
      <c r="AJ4" s="10" t="s">
        <v>443</v>
      </c>
      <c r="AK4" s="22">
        <v>1700</v>
      </c>
      <c r="AL4" s="22">
        <v>1375</v>
      </c>
      <c r="AM4" s="32">
        <f>AL4/AK4</f>
        <v>0.80882352941176472</v>
      </c>
      <c r="AN4" s="73" t="s">
        <v>443</v>
      </c>
      <c r="AO4" s="11">
        <v>600</v>
      </c>
      <c r="AP4" s="11">
        <v>626</v>
      </c>
      <c r="AQ4" s="29" t="s">
        <v>236</v>
      </c>
      <c r="AR4" s="10" t="s">
        <v>261</v>
      </c>
      <c r="AS4" s="23" t="s">
        <v>133</v>
      </c>
      <c r="AT4" s="23" t="s">
        <v>133</v>
      </c>
      <c r="AU4" s="23" t="s">
        <v>133</v>
      </c>
      <c r="AV4" s="21" t="s">
        <v>133</v>
      </c>
    </row>
    <row r="5" spans="1:48" ht="50.25" customHeight="1">
      <c r="A5" s="98"/>
      <c r="B5" s="87" t="s">
        <v>26</v>
      </c>
      <c r="C5" s="12" t="s">
        <v>16</v>
      </c>
      <c r="D5" s="87" t="s">
        <v>27</v>
      </c>
      <c r="E5" s="23" t="s">
        <v>145</v>
      </c>
      <c r="F5" s="24" t="s">
        <v>147</v>
      </c>
      <c r="G5" s="24" t="s">
        <v>147</v>
      </c>
      <c r="H5" s="66" t="s">
        <v>233</v>
      </c>
      <c r="I5" s="12" t="s">
        <v>147</v>
      </c>
      <c r="J5" s="17">
        <v>0.11393805309734513</v>
      </c>
      <c r="K5" s="13" t="s">
        <v>250</v>
      </c>
      <c r="L5" s="69" t="s">
        <v>231</v>
      </c>
      <c r="M5" s="24">
        <v>1</v>
      </c>
      <c r="N5" s="24">
        <v>1</v>
      </c>
      <c r="O5" s="24" t="s">
        <v>236</v>
      </c>
      <c r="P5" s="66" t="s">
        <v>262</v>
      </c>
      <c r="Q5" s="13">
        <v>1</v>
      </c>
      <c r="R5" s="13">
        <v>1</v>
      </c>
      <c r="S5" s="13" t="s">
        <v>236</v>
      </c>
      <c r="T5" s="42" t="s">
        <v>261</v>
      </c>
      <c r="U5" s="24">
        <v>0.3</v>
      </c>
      <c r="V5" s="24">
        <v>0</v>
      </c>
      <c r="W5" s="24">
        <v>0</v>
      </c>
      <c r="X5" s="66" t="s">
        <v>446</v>
      </c>
      <c r="Y5" s="12" t="s">
        <v>133</v>
      </c>
      <c r="Z5" s="12" t="s">
        <v>133</v>
      </c>
      <c r="AA5" s="12" t="s">
        <v>133</v>
      </c>
      <c r="AB5" s="87" t="s">
        <v>133</v>
      </c>
      <c r="AC5" s="23" t="s">
        <v>133</v>
      </c>
      <c r="AD5" s="23" t="s">
        <v>133</v>
      </c>
      <c r="AE5" s="23" t="s">
        <v>133</v>
      </c>
      <c r="AF5" s="21" t="s">
        <v>133</v>
      </c>
      <c r="AG5" s="12" t="s">
        <v>147</v>
      </c>
      <c r="AH5" s="12" t="s">
        <v>147</v>
      </c>
      <c r="AI5" s="12" t="s">
        <v>147</v>
      </c>
      <c r="AJ5" s="87" t="s">
        <v>147</v>
      </c>
      <c r="AK5" s="24">
        <v>0.16</v>
      </c>
      <c r="AL5" s="25">
        <v>9.0200000000000002E-2</v>
      </c>
      <c r="AM5" s="25">
        <f>AL5/AK5</f>
        <v>0.56374999999999997</v>
      </c>
      <c r="AN5" s="68" t="s">
        <v>264</v>
      </c>
      <c r="AO5" s="11" t="s">
        <v>133</v>
      </c>
      <c r="AP5" s="11" t="s">
        <v>133</v>
      </c>
      <c r="AQ5" s="11" t="s">
        <v>133</v>
      </c>
      <c r="AR5" s="10" t="s">
        <v>133</v>
      </c>
      <c r="AS5" s="23" t="s">
        <v>133</v>
      </c>
      <c r="AT5" s="23" t="s">
        <v>133</v>
      </c>
      <c r="AU5" s="23" t="s">
        <v>133</v>
      </c>
      <c r="AV5" s="21" t="s">
        <v>133</v>
      </c>
    </row>
    <row r="6" spans="1:48" ht="50.25" customHeight="1">
      <c r="A6" s="98"/>
      <c r="B6" s="87" t="s">
        <v>34</v>
      </c>
      <c r="C6" s="12" t="s">
        <v>16</v>
      </c>
      <c r="D6" s="87" t="s">
        <v>35</v>
      </c>
      <c r="E6" s="23" t="s">
        <v>35</v>
      </c>
      <c r="F6" s="28">
        <v>1</v>
      </c>
      <c r="G6" s="31" t="s">
        <v>236</v>
      </c>
      <c r="H6" s="65" t="s">
        <v>261</v>
      </c>
      <c r="I6" s="12" t="s">
        <v>35</v>
      </c>
      <c r="J6" s="13">
        <v>1</v>
      </c>
      <c r="K6" s="17" t="s">
        <v>236</v>
      </c>
      <c r="L6" s="42" t="s">
        <v>261</v>
      </c>
      <c r="M6" s="23" t="s">
        <v>35</v>
      </c>
      <c r="N6" s="24">
        <v>1</v>
      </c>
      <c r="O6" s="28" t="s">
        <v>236</v>
      </c>
      <c r="P6" s="66" t="s">
        <v>261</v>
      </c>
      <c r="Q6" s="12" t="s">
        <v>35</v>
      </c>
      <c r="R6" s="13">
        <v>1</v>
      </c>
      <c r="S6" s="37" t="s">
        <v>236</v>
      </c>
      <c r="T6" s="42" t="s">
        <v>261</v>
      </c>
      <c r="U6" s="23" t="s">
        <v>35</v>
      </c>
      <c r="V6" s="24">
        <v>1</v>
      </c>
      <c r="W6" s="28" t="s">
        <v>236</v>
      </c>
      <c r="X6" s="66" t="s">
        <v>261</v>
      </c>
      <c r="Y6" s="13">
        <v>1</v>
      </c>
      <c r="Z6" s="13">
        <v>1</v>
      </c>
      <c r="AA6" s="13" t="s">
        <v>236</v>
      </c>
      <c r="AB6" s="42" t="s">
        <v>261</v>
      </c>
      <c r="AC6" s="23" t="s">
        <v>35</v>
      </c>
      <c r="AD6" s="24">
        <v>1</v>
      </c>
      <c r="AE6" s="28" t="s">
        <v>236</v>
      </c>
      <c r="AF6" s="66" t="s">
        <v>261</v>
      </c>
      <c r="AG6" s="12" t="s">
        <v>35</v>
      </c>
      <c r="AH6" s="13">
        <v>1</v>
      </c>
      <c r="AI6" s="37" t="s">
        <v>236</v>
      </c>
      <c r="AJ6" s="42" t="s">
        <v>261</v>
      </c>
      <c r="AK6" s="23" t="s">
        <v>35</v>
      </c>
      <c r="AL6" s="24">
        <v>1</v>
      </c>
      <c r="AM6" s="24" t="s">
        <v>236</v>
      </c>
      <c r="AN6" s="66" t="s">
        <v>262</v>
      </c>
      <c r="AO6" s="12" t="s">
        <v>35</v>
      </c>
      <c r="AP6" s="13">
        <v>1</v>
      </c>
      <c r="AQ6" s="37" t="s">
        <v>236</v>
      </c>
      <c r="AR6" s="42" t="s">
        <v>261</v>
      </c>
      <c r="AS6" s="23" t="s">
        <v>133</v>
      </c>
      <c r="AT6" s="23" t="s">
        <v>133</v>
      </c>
      <c r="AU6" s="23" t="s">
        <v>133</v>
      </c>
      <c r="AV6" s="21" t="s">
        <v>133</v>
      </c>
    </row>
    <row r="7" spans="1:48" ht="50.25" customHeight="1">
      <c r="A7" s="98"/>
      <c r="B7" s="87" t="s">
        <v>28</v>
      </c>
      <c r="C7" s="12" t="s">
        <v>16</v>
      </c>
      <c r="D7" s="42" t="s">
        <v>29</v>
      </c>
      <c r="E7" s="24" t="s">
        <v>2</v>
      </c>
      <c r="F7" s="25">
        <v>0.95050000000000001</v>
      </c>
      <c r="G7" s="31" t="s">
        <v>247</v>
      </c>
      <c r="H7" s="65" t="s">
        <v>447</v>
      </c>
      <c r="I7" s="13">
        <v>0.95</v>
      </c>
      <c r="J7" s="18">
        <v>0.95960000000000001</v>
      </c>
      <c r="K7" s="18" t="s">
        <v>246</v>
      </c>
      <c r="L7" s="48" t="s">
        <v>231</v>
      </c>
      <c r="M7" s="24" t="s">
        <v>2</v>
      </c>
      <c r="N7" s="25">
        <v>0.96630000000000005</v>
      </c>
      <c r="O7" s="25" t="s">
        <v>246</v>
      </c>
      <c r="P7" s="68" t="s">
        <v>231</v>
      </c>
      <c r="Q7" s="13">
        <v>0.95</v>
      </c>
      <c r="R7" s="18">
        <v>0.9607</v>
      </c>
      <c r="S7" s="18" t="s">
        <v>246</v>
      </c>
      <c r="T7" s="48" t="s">
        <v>231</v>
      </c>
      <c r="U7" s="24">
        <v>0.96</v>
      </c>
      <c r="V7" s="25">
        <v>0.9708</v>
      </c>
      <c r="W7" s="25" t="s">
        <v>246</v>
      </c>
      <c r="X7" s="68" t="s">
        <v>231</v>
      </c>
      <c r="Y7" s="13" t="s">
        <v>2</v>
      </c>
      <c r="Z7" s="18">
        <v>0.95520000000000005</v>
      </c>
      <c r="AA7" s="18" t="s">
        <v>246</v>
      </c>
      <c r="AB7" s="48" t="s">
        <v>231</v>
      </c>
      <c r="AC7" s="24">
        <v>0.94499999999999995</v>
      </c>
      <c r="AD7" s="25">
        <v>0.96740000000000004</v>
      </c>
      <c r="AE7" s="25" t="s">
        <v>246</v>
      </c>
      <c r="AF7" s="68" t="s">
        <v>231</v>
      </c>
      <c r="AG7" s="13">
        <v>0.95</v>
      </c>
      <c r="AH7" s="18">
        <v>0.96550000000000002</v>
      </c>
      <c r="AI7" s="18" t="s">
        <v>246</v>
      </c>
      <c r="AJ7" s="48" t="s">
        <v>231</v>
      </c>
      <c r="AK7" s="24" t="s">
        <v>2</v>
      </c>
      <c r="AL7" s="25">
        <v>0.9768</v>
      </c>
      <c r="AM7" s="25" t="s">
        <v>237</v>
      </c>
      <c r="AN7" s="68" t="s">
        <v>231</v>
      </c>
      <c r="AO7" s="13" t="s">
        <v>12</v>
      </c>
      <c r="AP7" s="19">
        <v>0.97160000000000002</v>
      </c>
      <c r="AQ7" s="18" t="s">
        <v>236</v>
      </c>
      <c r="AR7" s="77" t="s">
        <v>231</v>
      </c>
      <c r="AS7" s="23" t="s">
        <v>133</v>
      </c>
      <c r="AT7" s="23" t="s">
        <v>133</v>
      </c>
      <c r="AU7" s="23" t="s">
        <v>133</v>
      </c>
      <c r="AV7" s="21" t="s">
        <v>133</v>
      </c>
    </row>
    <row r="8" spans="1:48" ht="50.25" customHeight="1">
      <c r="A8" s="98"/>
      <c r="B8" s="87" t="s">
        <v>30</v>
      </c>
      <c r="C8" s="12" t="s">
        <v>16</v>
      </c>
      <c r="D8" s="42" t="s">
        <v>31</v>
      </c>
      <c r="E8" s="24" t="s">
        <v>5</v>
      </c>
      <c r="F8" s="25">
        <v>0.8649</v>
      </c>
      <c r="G8" s="31" t="s">
        <v>247</v>
      </c>
      <c r="H8" s="65" t="s">
        <v>232</v>
      </c>
      <c r="I8" s="13">
        <v>0.85</v>
      </c>
      <c r="J8" s="18">
        <v>0.94369999999999998</v>
      </c>
      <c r="K8" s="18" t="s">
        <v>237</v>
      </c>
      <c r="L8" s="48" t="s">
        <v>231</v>
      </c>
      <c r="M8" s="24" t="s">
        <v>5</v>
      </c>
      <c r="N8" s="25">
        <v>0.77559999999999996</v>
      </c>
      <c r="O8" s="25">
        <f>N8/0.85</f>
        <v>0.91247058823529414</v>
      </c>
      <c r="P8" s="68" t="s">
        <v>451</v>
      </c>
      <c r="Q8" s="13" t="s">
        <v>5</v>
      </c>
      <c r="R8" s="18">
        <v>0.82609999999999995</v>
      </c>
      <c r="S8" s="18">
        <f>R8/0.85</f>
        <v>0.97188235294117642</v>
      </c>
      <c r="T8" s="48" t="s">
        <v>452</v>
      </c>
      <c r="U8" s="24">
        <v>0.85</v>
      </c>
      <c r="V8" s="25">
        <v>0.85670000000000002</v>
      </c>
      <c r="W8" s="25" t="s">
        <v>246</v>
      </c>
      <c r="X8" s="68" t="s">
        <v>231</v>
      </c>
      <c r="Y8" s="13" t="s">
        <v>5</v>
      </c>
      <c r="Z8" s="18">
        <v>0.97370000000000001</v>
      </c>
      <c r="AA8" s="18" t="s">
        <v>237</v>
      </c>
      <c r="AB8" s="48" t="s">
        <v>231</v>
      </c>
      <c r="AC8" s="24">
        <v>0.85</v>
      </c>
      <c r="AD8" s="25">
        <v>0.76190000000000002</v>
      </c>
      <c r="AE8" s="36">
        <f>AD8/AC8</f>
        <v>0.89635294117647069</v>
      </c>
      <c r="AF8" s="68" t="s">
        <v>265</v>
      </c>
      <c r="AG8" s="13">
        <v>0.85</v>
      </c>
      <c r="AH8" s="18">
        <v>0.80259999999999998</v>
      </c>
      <c r="AI8" s="18">
        <f>AH8/0.85</f>
        <v>0.94423529411764706</v>
      </c>
      <c r="AJ8" s="48" t="s">
        <v>266</v>
      </c>
      <c r="AK8" s="24" t="s">
        <v>5</v>
      </c>
      <c r="AL8" s="25">
        <v>0.90629999999999999</v>
      </c>
      <c r="AM8" s="25" t="s">
        <v>237</v>
      </c>
      <c r="AN8" s="68" t="s">
        <v>231</v>
      </c>
      <c r="AO8" s="13" t="s">
        <v>5</v>
      </c>
      <c r="AP8" s="19">
        <v>0.71930000000000005</v>
      </c>
      <c r="AQ8" s="18">
        <f>AP8/0.85</f>
        <v>0.84623529411764709</v>
      </c>
      <c r="AR8" s="77" t="s">
        <v>267</v>
      </c>
      <c r="AS8" s="23" t="s">
        <v>133</v>
      </c>
      <c r="AT8" s="23" t="s">
        <v>133</v>
      </c>
      <c r="AU8" s="23" t="s">
        <v>133</v>
      </c>
      <c r="AV8" s="21" t="s">
        <v>133</v>
      </c>
    </row>
    <row r="9" spans="1:48" ht="50.25" customHeight="1">
      <c r="A9" s="98"/>
      <c r="B9" s="87" t="s">
        <v>40</v>
      </c>
      <c r="C9" s="12" t="s">
        <v>41</v>
      </c>
      <c r="D9" s="87" t="s">
        <v>42</v>
      </c>
      <c r="E9" s="23" t="s">
        <v>133</v>
      </c>
      <c r="F9" s="23">
        <v>0</v>
      </c>
      <c r="G9" s="23" t="s">
        <v>133</v>
      </c>
      <c r="H9" s="65" t="s">
        <v>235</v>
      </c>
      <c r="I9" s="12" t="s">
        <v>147</v>
      </c>
      <c r="J9" s="12" t="s">
        <v>147</v>
      </c>
      <c r="K9" s="12" t="s">
        <v>147</v>
      </c>
      <c r="L9" s="87" t="s">
        <v>234</v>
      </c>
      <c r="M9" s="23">
        <v>1</v>
      </c>
      <c r="N9" s="23">
        <v>1</v>
      </c>
      <c r="O9" s="33" t="s">
        <v>246</v>
      </c>
      <c r="P9" s="21" t="s">
        <v>231</v>
      </c>
      <c r="Q9" s="12" t="s">
        <v>148</v>
      </c>
      <c r="R9" s="12" t="s">
        <v>148</v>
      </c>
      <c r="S9" s="12" t="s">
        <v>148</v>
      </c>
      <c r="T9" s="87" t="s">
        <v>234</v>
      </c>
      <c r="U9" s="23" t="s">
        <v>148</v>
      </c>
      <c r="V9" s="23" t="s">
        <v>148</v>
      </c>
      <c r="W9" s="23" t="s">
        <v>148</v>
      </c>
      <c r="X9" s="21" t="s">
        <v>234</v>
      </c>
      <c r="Y9" s="12">
        <v>1</v>
      </c>
      <c r="Z9" s="12">
        <v>0</v>
      </c>
      <c r="AA9" s="13">
        <v>0</v>
      </c>
      <c r="AB9" s="87" t="s">
        <v>253</v>
      </c>
      <c r="AC9" s="23" t="s">
        <v>148</v>
      </c>
      <c r="AD9" s="23" t="s">
        <v>148</v>
      </c>
      <c r="AE9" s="23" t="s">
        <v>148</v>
      </c>
      <c r="AF9" s="21" t="s">
        <v>234</v>
      </c>
      <c r="AG9" s="12" t="s">
        <v>148</v>
      </c>
      <c r="AH9" s="12">
        <v>0</v>
      </c>
      <c r="AI9" s="13">
        <v>0</v>
      </c>
      <c r="AJ9" s="87" t="s">
        <v>234</v>
      </c>
      <c r="AK9" s="23" t="s">
        <v>148</v>
      </c>
      <c r="AL9" s="23">
        <v>1</v>
      </c>
      <c r="AM9" s="24" t="s">
        <v>250</v>
      </c>
      <c r="AN9" s="68" t="s">
        <v>231</v>
      </c>
      <c r="AO9" s="12" t="s">
        <v>148</v>
      </c>
      <c r="AP9" s="12">
        <v>1</v>
      </c>
      <c r="AQ9" s="13" t="s">
        <v>249</v>
      </c>
      <c r="AR9" s="87" t="s">
        <v>231</v>
      </c>
      <c r="AS9" s="23">
        <v>1</v>
      </c>
      <c r="AT9" s="23">
        <v>0</v>
      </c>
      <c r="AU9" s="24">
        <v>0</v>
      </c>
      <c r="AV9" s="21" t="s">
        <v>253</v>
      </c>
    </row>
    <row r="10" spans="1:48" ht="50.25" customHeight="1">
      <c r="A10" s="98"/>
      <c r="B10" s="87" t="s">
        <v>43</v>
      </c>
      <c r="C10" s="12" t="s">
        <v>41</v>
      </c>
      <c r="D10" s="87" t="s">
        <v>44</v>
      </c>
      <c r="E10" s="23">
        <v>10</v>
      </c>
      <c r="F10" s="23">
        <v>16</v>
      </c>
      <c r="G10" s="31" t="s">
        <v>237</v>
      </c>
      <c r="H10" s="65" t="s">
        <v>232</v>
      </c>
      <c r="I10" s="12">
        <v>15</v>
      </c>
      <c r="J10" s="12">
        <v>311</v>
      </c>
      <c r="K10" s="37" t="s">
        <v>236</v>
      </c>
      <c r="L10" s="87" t="s">
        <v>231</v>
      </c>
      <c r="M10" s="23">
        <v>40</v>
      </c>
      <c r="N10" s="23">
        <v>154</v>
      </c>
      <c r="O10" s="35" t="s">
        <v>236</v>
      </c>
      <c r="P10" s="21" t="s">
        <v>231</v>
      </c>
      <c r="Q10" s="12">
        <v>10</v>
      </c>
      <c r="R10" s="12">
        <v>25</v>
      </c>
      <c r="S10" s="13" t="s">
        <v>236</v>
      </c>
      <c r="T10" s="87" t="s">
        <v>231</v>
      </c>
      <c r="U10" s="23">
        <v>20</v>
      </c>
      <c r="V10" s="23">
        <v>86</v>
      </c>
      <c r="W10" s="35" t="s">
        <v>236</v>
      </c>
      <c r="X10" s="21" t="s">
        <v>231</v>
      </c>
      <c r="Y10" s="12" t="s">
        <v>45</v>
      </c>
      <c r="Z10" s="12">
        <v>30</v>
      </c>
      <c r="AA10" s="38" t="s">
        <v>440</v>
      </c>
      <c r="AB10" s="87" t="s">
        <v>231</v>
      </c>
      <c r="AC10" s="23">
        <v>20</v>
      </c>
      <c r="AD10" s="23">
        <v>86</v>
      </c>
      <c r="AE10" s="36" t="s">
        <v>236</v>
      </c>
      <c r="AF10" s="21" t="s">
        <v>231</v>
      </c>
      <c r="AG10" s="12" t="s">
        <v>46</v>
      </c>
      <c r="AH10" s="12">
        <v>32</v>
      </c>
      <c r="AI10" s="13" t="s">
        <v>236</v>
      </c>
      <c r="AJ10" s="87" t="s">
        <v>231</v>
      </c>
      <c r="AK10" s="23">
        <v>30</v>
      </c>
      <c r="AL10" s="23">
        <v>225</v>
      </c>
      <c r="AM10" s="36" t="s">
        <v>236</v>
      </c>
      <c r="AN10" s="21" t="s">
        <v>231</v>
      </c>
      <c r="AO10" s="12">
        <v>20</v>
      </c>
      <c r="AP10" s="12">
        <v>45</v>
      </c>
      <c r="AQ10" s="38" t="s">
        <v>236</v>
      </c>
      <c r="AR10" s="87" t="s">
        <v>231</v>
      </c>
      <c r="AS10" s="23" t="s">
        <v>153</v>
      </c>
      <c r="AT10" s="23">
        <v>1</v>
      </c>
      <c r="AU10" s="24" t="s">
        <v>250</v>
      </c>
      <c r="AV10" s="21" t="s">
        <v>164</v>
      </c>
    </row>
    <row r="11" spans="1:48" ht="58.5" customHeight="1">
      <c r="A11" s="98" t="s">
        <v>32</v>
      </c>
      <c r="B11" s="87" t="s">
        <v>47</v>
      </c>
      <c r="C11" s="12" t="s">
        <v>48</v>
      </c>
      <c r="D11" s="87">
        <v>65</v>
      </c>
      <c r="E11" s="23">
        <v>4</v>
      </c>
      <c r="F11" s="23">
        <v>3</v>
      </c>
      <c r="G11" s="33">
        <f>F11/E11</f>
        <v>0.75</v>
      </c>
      <c r="H11" s="21" t="s">
        <v>242</v>
      </c>
      <c r="I11" s="12">
        <v>3</v>
      </c>
      <c r="J11" s="12">
        <v>3</v>
      </c>
      <c r="K11" s="34" t="s">
        <v>237</v>
      </c>
      <c r="L11" s="87" t="s">
        <v>231</v>
      </c>
      <c r="M11" s="23">
        <v>6</v>
      </c>
      <c r="N11" s="23">
        <v>6</v>
      </c>
      <c r="O11" s="24" t="s">
        <v>237</v>
      </c>
      <c r="P11" s="21" t="s">
        <v>231</v>
      </c>
      <c r="Q11" s="12">
        <v>4</v>
      </c>
      <c r="R11" s="12">
        <v>5</v>
      </c>
      <c r="S11" s="34" t="s">
        <v>236</v>
      </c>
      <c r="T11" s="87" t="s">
        <v>231</v>
      </c>
      <c r="U11" s="23">
        <v>8</v>
      </c>
      <c r="V11" s="23">
        <v>7</v>
      </c>
      <c r="W11" s="35">
        <f>V11/U11</f>
        <v>0.875</v>
      </c>
      <c r="X11" s="21" t="s">
        <v>242</v>
      </c>
      <c r="Y11" s="12">
        <v>3</v>
      </c>
      <c r="Z11" s="12">
        <v>2</v>
      </c>
      <c r="AA11" s="37">
        <f>Z11/Y11</f>
        <v>0.66666666666666663</v>
      </c>
      <c r="AB11" s="87" t="s">
        <v>242</v>
      </c>
      <c r="AC11" s="23">
        <v>3</v>
      </c>
      <c r="AD11" s="23">
        <v>2</v>
      </c>
      <c r="AE11" s="36">
        <f>AD11/AC11</f>
        <v>0.66666666666666663</v>
      </c>
      <c r="AF11" s="21" t="s">
        <v>242</v>
      </c>
      <c r="AG11" s="12">
        <v>2</v>
      </c>
      <c r="AH11" s="12">
        <v>1</v>
      </c>
      <c r="AI11" s="13">
        <v>0.5</v>
      </c>
      <c r="AJ11" s="87" t="s">
        <v>242</v>
      </c>
      <c r="AK11" s="23">
        <v>8</v>
      </c>
      <c r="AL11" s="23">
        <v>7</v>
      </c>
      <c r="AM11" s="28">
        <v>0.875</v>
      </c>
      <c r="AN11" s="21" t="s">
        <v>242</v>
      </c>
      <c r="AO11" s="12">
        <v>2</v>
      </c>
      <c r="AP11" s="12">
        <v>1</v>
      </c>
      <c r="AQ11" s="13">
        <v>0.5</v>
      </c>
      <c r="AR11" s="87" t="s">
        <v>242</v>
      </c>
      <c r="AS11" s="23" t="s">
        <v>133</v>
      </c>
      <c r="AT11" s="23" t="s">
        <v>133</v>
      </c>
      <c r="AU11" s="23" t="s">
        <v>133</v>
      </c>
      <c r="AV11" s="21" t="s">
        <v>133</v>
      </c>
    </row>
    <row r="12" spans="1:48" ht="58.5" customHeight="1">
      <c r="A12" s="98"/>
      <c r="B12" s="87" t="s">
        <v>49</v>
      </c>
      <c r="C12" s="12" t="s">
        <v>50</v>
      </c>
      <c r="D12" s="87" t="s">
        <v>51</v>
      </c>
      <c r="E12" s="23" t="s">
        <v>133</v>
      </c>
      <c r="F12" s="23" t="s">
        <v>133</v>
      </c>
      <c r="G12" s="23" t="s">
        <v>133</v>
      </c>
      <c r="H12" s="21" t="s">
        <v>133</v>
      </c>
      <c r="I12" s="12" t="s">
        <v>147</v>
      </c>
      <c r="J12" s="13">
        <v>0.25</v>
      </c>
      <c r="K12" s="13" t="s">
        <v>249</v>
      </c>
      <c r="L12" s="42" t="s">
        <v>231</v>
      </c>
      <c r="M12" s="24">
        <v>1</v>
      </c>
      <c r="N12" s="24">
        <v>1</v>
      </c>
      <c r="O12" s="24" t="s">
        <v>236</v>
      </c>
      <c r="P12" s="66" t="s">
        <v>261</v>
      </c>
      <c r="Q12" s="13">
        <v>1</v>
      </c>
      <c r="R12" s="13">
        <v>1</v>
      </c>
      <c r="S12" s="13" t="s">
        <v>236</v>
      </c>
      <c r="T12" s="42" t="s">
        <v>261</v>
      </c>
      <c r="U12" s="23" t="s">
        <v>52</v>
      </c>
      <c r="V12" s="24">
        <v>0</v>
      </c>
      <c r="W12" s="24">
        <v>0</v>
      </c>
      <c r="X12" s="66" t="s">
        <v>445</v>
      </c>
      <c r="Y12" s="12" t="s">
        <v>133</v>
      </c>
      <c r="Z12" s="12" t="s">
        <v>133</v>
      </c>
      <c r="AA12" s="12" t="s">
        <v>133</v>
      </c>
      <c r="AB12" s="87" t="s">
        <v>133</v>
      </c>
      <c r="AC12" s="23" t="s">
        <v>133</v>
      </c>
      <c r="AD12" s="23" t="s">
        <v>133</v>
      </c>
      <c r="AE12" s="23" t="s">
        <v>133</v>
      </c>
      <c r="AF12" s="21" t="s">
        <v>133</v>
      </c>
      <c r="AG12" s="12" t="s">
        <v>147</v>
      </c>
      <c r="AH12" s="12" t="s">
        <v>147</v>
      </c>
      <c r="AI12" s="12" t="s">
        <v>147</v>
      </c>
      <c r="AJ12" s="87" t="s">
        <v>147</v>
      </c>
      <c r="AK12" s="24">
        <v>0.12</v>
      </c>
      <c r="AL12" s="28">
        <f>1/7</f>
        <v>0.14285714285714285</v>
      </c>
      <c r="AM12" s="24" t="s">
        <v>236</v>
      </c>
      <c r="AN12" s="65" t="s">
        <v>261</v>
      </c>
      <c r="AO12" s="12" t="s">
        <v>133</v>
      </c>
      <c r="AP12" s="12" t="s">
        <v>133</v>
      </c>
      <c r="AQ12" s="12" t="s">
        <v>133</v>
      </c>
      <c r="AR12" s="87" t="s">
        <v>133</v>
      </c>
      <c r="AS12" s="23" t="s">
        <v>133</v>
      </c>
      <c r="AT12" s="23" t="s">
        <v>133</v>
      </c>
      <c r="AU12" s="23" t="s">
        <v>133</v>
      </c>
      <c r="AV12" s="21" t="s">
        <v>133</v>
      </c>
    </row>
    <row r="13" spans="1:48" ht="58.5" customHeight="1">
      <c r="A13" s="98"/>
      <c r="B13" s="87" t="s">
        <v>53</v>
      </c>
      <c r="C13" s="12" t="s">
        <v>48</v>
      </c>
      <c r="D13" s="87" t="s">
        <v>42</v>
      </c>
      <c r="E13" s="23" t="s">
        <v>147</v>
      </c>
      <c r="F13" s="23" t="s">
        <v>133</v>
      </c>
      <c r="G13" s="23" t="s">
        <v>148</v>
      </c>
      <c r="H13" s="21" t="s">
        <v>239</v>
      </c>
      <c r="I13" s="12" t="s">
        <v>148</v>
      </c>
      <c r="J13" s="12">
        <v>0</v>
      </c>
      <c r="K13" s="12" t="s">
        <v>148</v>
      </c>
      <c r="L13" s="87" t="s">
        <v>239</v>
      </c>
      <c r="M13" s="23">
        <v>1</v>
      </c>
      <c r="N13" s="23">
        <v>0</v>
      </c>
      <c r="O13" s="24">
        <v>0</v>
      </c>
      <c r="P13" s="21" t="s">
        <v>242</v>
      </c>
      <c r="Q13" s="12" t="s">
        <v>148</v>
      </c>
      <c r="R13" s="12" t="s">
        <v>148</v>
      </c>
      <c r="S13" s="12" t="s">
        <v>148</v>
      </c>
      <c r="T13" s="87" t="s">
        <v>239</v>
      </c>
      <c r="U13" s="23" t="s">
        <v>148</v>
      </c>
      <c r="V13" s="23">
        <v>0</v>
      </c>
      <c r="W13" s="23" t="s">
        <v>148</v>
      </c>
      <c r="X13" s="21" t="s">
        <v>239</v>
      </c>
      <c r="Y13" s="12" t="s">
        <v>148</v>
      </c>
      <c r="Z13" s="12">
        <v>0</v>
      </c>
      <c r="AA13" s="12" t="s">
        <v>148</v>
      </c>
      <c r="AB13" s="87" t="s">
        <v>239</v>
      </c>
      <c r="AC13" s="23" t="s">
        <v>148</v>
      </c>
      <c r="AD13" s="23">
        <v>0</v>
      </c>
      <c r="AE13" s="23" t="s">
        <v>148</v>
      </c>
      <c r="AF13" s="21" t="s">
        <v>239</v>
      </c>
      <c r="AG13" s="12" t="s">
        <v>148</v>
      </c>
      <c r="AH13" s="12">
        <v>0</v>
      </c>
      <c r="AI13" s="12" t="s">
        <v>148</v>
      </c>
      <c r="AJ13" s="87" t="s">
        <v>239</v>
      </c>
      <c r="AK13" s="23" t="s">
        <v>148</v>
      </c>
      <c r="AL13" s="23">
        <v>0</v>
      </c>
      <c r="AM13" s="23" t="s">
        <v>148</v>
      </c>
      <c r="AN13" s="21" t="s">
        <v>239</v>
      </c>
      <c r="AO13" s="12" t="s">
        <v>148</v>
      </c>
      <c r="AP13" s="12">
        <v>0</v>
      </c>
      <c r="AQ13" s="12" t="s">
        <v>148</v>
      </c>
      <c r="AR13" s="87" t="s">
        <v>239</v>
      </c>
      <c r="AS13" s="23" t="s">
        <v>133</v>
      </c>
      <c r="AT13" s="23" t="s">
        <v>133</v>
      </c>
      <c r="AU13" s="23" t="s">
        <v>133</v>
      </c>
      <c r="AV13" s="21" t="s">
        <v>133</v>
      </c>
    </row>
    <row r="14" spans="1:48" ht="58.5" customHeight="1">
      <c r="A14" s="98"/>
      <c r="B14" s="87" t="s">
        <v>0</v>
      </c>
      <c r="C14" s="12" t="s">
        <v>48</v>
      </c>
      <c r="D14" s="87" t="s">
        <v>54</v>
      </c>
      <c r="E14" s="23">
        <v>1</v>
      </c>
      <c r="F14" s="23">
        <v>1</v>
      </c>
      <c r="G14" s="31" t="s">
        <v>237</v>
      </c>
      <c r="H14" s="65" t="s">
        <v>232</v>
      </c>
      <c r="I14" s="12">
        <v>1</v>
      </c>
      <c r="J14" s="12">
        <v>0</v>
      </c>
      <c r="K14" s="13">
        <v>0</v>
      </c>
      <c r="L14" s="87" t="s">
        <v>242</v>
      </c>
      <c r="M14" s="23">
        <v>3</v>
      </c>
      <c r="N14" s="23" t="s">
        <v>150</v>
      </c>
      <c r="O14" s="24" t="s">
        <v>236</v>
      </c>
      <c r="P14" s="21" t="s">
        <v>231</v>
      </c>
      <c r="Q14" s="12" t="s">
        <v>9</v>
      </c>
      <c r="R14" s="12" t="s">
        <v>149</v>
      </c>
      <c r="S14" s="13" t="s">
        <v>236</v>
      </c>
      <c r="T14" s="87" t="s">
        <v>231</v>
      </c>
      <c r="U14" s="23">
        <v>1</v>
      </c>
      <c r="V14" s="23">
        <v>1</v>
      </c>
      <c r="W14" s="24" t="s">
        <v>236</v>
      </c>
      <c r="X14" s="21" t="s">
        <v>231</v>
      </c>
      <c r="Y14" s="12">
        <v>1</v>
      </c>
      <c r="Z14" s="12">
        <v>1</v>
      </c>
      <c r="AA14" s="13" t="s">
        <v>236</v>
      </c>
      <c r="AB14" s="87" t="s">
        <v>231</v>
      </c>
      <c r="AC14" s="23">
        <v>1</v>
      </c>
      <c r="AD14" s="23">
        <v>0</v>
      </c>
      <c r="AE14" s="24">
        <v>0</v>
      </c>
      <c r="AF14" s="21" t="s">
        <v>242</v>
      </c>
      <c r="AG14" s="12" t="s">
        <v>147</v>
      </c>
      <c r="AH14" s="12">
        <v>0</v>
      </c>
      <c r="AI14" s="12" t="s">
        <v>148</v>
      </c>
      <c r="AJ14" s="87" t="s">
        <v>239</v>
      </c>
      <c r="AK14" s="23">
        <v>1</v>
      </c>
      <c r="AL14" s="23">
        <v>1</v>
      </c>
      <c r="AM14" s="24" t="s">
        <v>236</v>
      </c>
      <c r="AN14" s="21" t="s">
        <v>231</v>
      </c>
      <c r="AO14" s="12" t="s">
        <v>147</v>
      </c>
      <c r="AP14" s="12">
        <v>0</v>
      </c>
      <c r="AQ14" s="12" t="s">
        <v>148</v>
      </c>
      <c r="AR14" s="87" t="s">
        <v>239</v>
      </c>
      <c r="AS14" s="23" t="s">
        <v>133</v>
      </c>
      <c r="AT14" s="23" t="s">
        <v>133</v>
      </c>
      <c r="AU14" s="23" t="s">
        <v>133</v>
      </c>
      <c r="AV14" s="21" t="s">
        <v>133</v>
      </c>
    </row>
    <row r="15" spans="1:48" ht="58.5" customHeight="1">
      <c r="A15" s="98"/>
      <c r="B15" s="87" t="s">
        <v>171</v>
      </c>
      <c r="C15" s="12" t="s">
        <v>55</v>
      </c>
      <c r="D15" s="87" t="s">
        <v>56</v>
      </c>
      <c r="E15" s="23" t="s">
        <v>57</v>
      </c>
      <c r="F15" s="24" t="s">
        <v>155</v>
      </c>
      <c r="G15" s="28">
        <f>0.252/0.4</f>
        <v>0.63</v>
      </c>
      <c r="H15" s="66" t="s">
        <v>238</v>
      </c>
      <c r="I15" s="12" t="s">
        <v>4</v>
      </c>
      <c r="J15" s="13">
        <v>0.59</v>
      </c>
      <c r="K15" s="17" t="s">
        <v>268</v>
      </c>
      <c r="L15" s="42" t="s">
        <v>232</v>
      </c>
      <c r="M15" s="23" t="s">
        <v>7</v>
      </c>
      <c r="N15" s="28">
        <f>1300/N4</f>
        <v>0.6977992485238862</v>
      </c>
      <c r="O15" s="28" t="s">
        <v>236</v>
      </c>
      <c r="P15" s="65" t="s">
        <v>231</v>
      </c>
      <c r="Q15" s="12" t="s">
        <v>133</v>
      </c>
      <c r="R15" s="12" t="s">
        <v>133</v>
      </c>
      <c r="S15" s="12" t="s">
        <v>133</v>
      </c>
      <c r="T15" s="87" t="s">
        <v>239</v>
      </c>
      <c r="U15" s="24">
        <v>0.4</v>
      </c>
      <c r="V15" s="36">
        <v>0.63700000000000001</v>
      </c>
      <c r="W15" s="35" t="s">
        <v>236</v>
      </c>
      <c r="X15" s="76" t="s">
        <v>231</v>
      </c>
      <c r="Y15" s="12" t="s">
        <v>4</v>
      </c>
      <c r="Z15" s="38">
        <f>659/998</f>
        <v>0.66032064128256518</v>
      </c>
      <c r="AA15" s="17" t="s">
        <v>236</v>
      </c>
      <c r="AB15" s="70" t="s">
        <v>231</v>
      </c>
      <c r="AC15" s="23" t="s">
        <v>153</v>
      </c>
      <c r="AD15" s="36">
        <f>478/957</f>
        <v>0.4994775339602926</v>
      </c>
      <c r="AE15" s="24" t="s">
        <v>250</v>
      </c>
      <c r="AF15" s="76" t="s">
        <v>231</v>
      </c>
      <c r="AG15" s="13">
        <v>0.8</v>
      </c>
      <c r="AH15" s="13">
        <v>1</v>
      </c>
      <c r="AI15" s="13" t="s">
        <v>237</v>
      </c>
      <c r="AJ15" s="42" t="s">
        <v>262</v>
      </c>
      <c r="AK15" s="24">
        <v>0.2</v>
      </c>
      <c r="AL15" s="35">
        <f>256/1375</f>
        <v>0.18618181818181817</v>
      </c>
      <c r="AM15" s="25">
        <f>AL15/AK15</f>
        <v>0.9309090909090908</v>
      </c>
      <c r="AN15" s="74" t="s">
        <v>269</v>
      </c>
      <c r="AO15" s="12" t="s">
        <v>133</v>
      </c>
      <c r="AP15" s="12">
        <v>0</v>
      </c>
      <c r="AQ15" s="12" t="s">
        <v>133</v>
      </c>
      <c r="AR15" s="87" t="s">
        <v>239</v>
      </c>
      <c r="AS15" s="23" t="s">
        <v>133</v>
      </c>
      <c r="AT15" s="23" t="s">
        <v>133</v>
      </c>
      <c r="AU15" s="23" t="s">
        <v>133</v>
      </c>
      <c r="AV15" s="21" t="s">
        <v>133</v>
      </c>
    </row>
    <row r="16" spans="1:48" ht="58.5" customHeight="1">
      <c r="A16" s="98"/>
      <c r="B16" s="87" t="s">
        <v>146</v>
      </c>
      <c r="C16" s="12" t="s">
        <v>58</v>
      </c>
      <c r="D16" s="87" t="s">
        <v>59</v>
      </c>
      <c r="E16" s="23" t="s">
        <v>153</v>
      </c>
      <c r="F16" s="26">
        <v>0</v>
      </c>
      <c r="G16" s="26" t="s">
        <v>153</v>
      </c>
      <c r="H16" s="65" t="s">
        <v>235</v>
      </c>
      <c r="I16" s="12">
        <v>1</v>
      </c>
      <c r="J16" s="14">
        <v>0</v>
      </c>
      <c r="K16" s="13">
        <v>0</v>
      </c>
      <c r="L16" s="39" t="s">
        <v>242</v>
      </c>
      <c r="M16" s="26">
        <v>1</v>
      </c>
      <c r="N16" s="26">
        <v>2</v>
      </c>
      <c r="O16" s="24" t="s">
        <v>268</v>
      </c>
      <c r="P16" s="67" t="s">
        <v>231</v>
      </c>
      <c r="Q16" s="12" t="s">
        <v>133</v>
      </c>
      <c r="R16" s="12">
        <v>1</v>
      </c>
      <c r="S16" s="13" t="s">
        <v>270</v>
      </c>
      <c r="T16" s="87" t="s">
        <v>231</v>
      </c>
      <c r="U16" s="23" t="s">
        <v>153</v>
      </c>
      <c r="V16" s="26">
        <v>1</v>
      </c>
      <c r="W16" s="24" t="s">
        <v>249</v>
      </c>
      <c r="X16" s="67" t="s">
        <v>231</v>
      </c>
      <c r="Y16" s="12">
        <v>1</v>
      </c>
      <c r="Z16" s="14">
        <v>1</v>
      </c>
      <c r="AA16" s="13" t="s">
        <v>268</v>
      </c>
      <c r="AB16" s="39" t="s">
        <v>231</v>
      </c>
      <c r="AC16" s="23" t="s">
        <v>160</v>
      </c>
      <c r="AD16" s="26">
        <v>1</v>
      </c>
      <c r="AE16" s="24" t="s">
        <v>249</v>
      </c>
      <c r="AF16" s="67" t="s">
        <v>231</v>
      </c>
      <c r="AG16" s="12" t="s">
        <v>153</v>
      </c>
      <c r="AH16" s="14">
        <v>0</v>
      </c>
      <c r="AI16" s="14" t="s">
        <v>153</v>
      </c>
      <c r="AJ16" s="39" t="s">
        <v>271</v>
      </c>
      <c r="AK16" s="23" t="s">
        <v>153</v>
      </c>
      <c r="AL16" s="26">
        <v>1</v>
      </c>
      <c r="AM16" s="24" t="s">
        <v>249</v>
      </c>
      <c r="AN16" s="67" t="s">
        <v>231</v>
      </c>
      <c r="AO16" s="12" t="s">
        <v>133</v>
      </c>
      <c r="AP16" s="12">
        <v>0</v>
      </c>
      <c r="AQ16" s="12" t="s">
        <v>133</v>
      </c>
      <c r="AR16" s="87" t="s">
        <v>239</v>
      </c>
      <c r="AS16" s="23" t="s">
        <v>133</v>
      </c>
      <c r="AT16" s="23" t="s">
        <v>133</v>
      </c>
      <c r="AU16" s="23" t="s">
        <v>133</v>
      </c>
      <c r="AV16" s="21" t="s">
        <v>133</v>
      </c>
    </row>
    <row r="17" spans="1:48" ht="42" customHeight="1">
      <c r="A17" s="98" t="s">
        <v>17</v>
      </c>
      <c r="B17" s="87" t="s">
        <v>167</v>
      </c>
      <c r="C17" s="12" t="s">
        <v>58</v>
      </c>
      <c r="D17" s="87" t="s">
        <v>61</v>
      </c>
      <c r="E17" s="23" t="s">
        <v>151</v>
      </c>
      <c r="F17" s="23">
        <v>0</v>
      </c>
      <c r="G17" s="23" t="s">
        <v>151</v>
      </c>
      <c r="H17" s="21" t="s">
        <v>240</v>
      </c>
      <c r="I17" s="12" t="s">
        <v>151</v>
      </c>
      <c r="J17" s="12">
        <v>0</v>
      </c>
      <c r="K17" s="12" t="s">
        <v>151</v>
      </c>
      <c r="L17" s="87" t="s">
        <v>239</v>
      </c>
      <c r="M17" s="23">
        <v>1</v>
      </c>
      <c r="N17" s="23">
        <v>0</v>
      </c>
      <c r="O17" s="24">
        <v>0</v>
      </c>
      <c r="P17" s="21" t="s">
        <v>272</v>
      </c>
      <c r="Q17" s="12" t="s">
        <v>133</v>
      </c>
      <c r="R17" s="12">
        <v>0</v>
      </c>
      <c r="S17" s="12" t="s">
        <v>151</v>
      </c>
      <c r="T17" s="87" t="s">
        <v>239</v>
      </c>
      <c r="U17" s="23" t="s">
        <v>151</v>
      </c>
      <c r="V17" s="26" t="s">
        <v>153</v>
      </c>
      <c r="W17" s="26" t="s">
        <v>153</v>
      </c>
      <c r="X17" s="67" t="s">
        <v>239</v>
      </c>
      <c r="Y17" s="12" t="s">
        <v>133</v>
      </c>
      <c r="Z17" s="12" t="s">
        <v>133</v>
      </c>
      <c r="AA17" s="12" t="s">
        <v>133</v>
      </c>
      <c r="AB17" s="87" t="s">
        <v>239</v>
      </c>
      <c r="AC17" s="23" t="s">
        <v>153</v>
      </c>
      <c r="AD17" s="23" t="s">
        <v>153</v>
      </c>
      <c r="AE17" s="23" t="s">
        <v>153</v>
      </c>
      <c r="AF17" s="21" t="s">
        <v>239</v>
      </c>
      <c r="AG17" s="12" t="s">
        <v>153</v>
      </c>
      <c r="AH17" s="12">
        <v>0</v>
      </c>
      <c r="AI17" s="12" t="s">
        <v>153</v>
      </c>
      <c r="AJ17" s="87" t="s">
        <v>239</v>
      </c>
      <c r="AK17" s="23" t="s">
        <v>153</v>
      </c>
      <c r="AL17" s="26">
        <v>0</v>
      </c>
      <c r="AM17" s="23" t="s">
        <v>153</v>
      </c>
      <c r="AN17" s="67" t="s">
        <v>239</v>
      </c>
      <c r="AO17" s="12" t="s">
        <v>133</v>
      </c>
      <c r="AP17" s="12">
        <v>0</v>
      </c>
      <c r="AQ17" s="12" t="s">
        <v>133</v>
      </c>
      <c r="AR17" s="87" t="s">
        <v>239</v>
      </c>
      <c r="AS17" s="23">
        <v>1</v>
      </c>
      <c r="AT17" s="23">
        <v>0</v>
      </c>
      <c r="AU17" s="24">
        <v>0</v>
      </c>
      <c r="AV17" s="21" t="s">
        <v>272</v>
      </c>
    </row>
    <row r="18" spans="1:48" ht="42" customHeight="1">
      <c r="A18" s="98"/>
      <c r="B18" s="87" t="s">
        <v>62</v>
      </c>
      <c r="C18" s="12" t="s">
        <v>63</v>
      </c>
      <c r="D18" s="87" t="s">
        <v>64</v>
      </c>
      <c r="E18" s="27" t="s">
        <v>65</v>
      </c>
      <c r="F18" s="26">
        <v>0</v>
      </c>
      <c r="G18" s="24">
        <v>0</v>
      </c>
      <c r="H18" s="67" t="s">
        <v>243</v>
      </c>
      <c r="I18" s="14">
        <v>1</v>
      </c>
      <c r="J18" s="14">
        <v>3</v>
      </c>
      <c r="K18" s="13">
        <v>3</v>
      </c>
      <c r="L18" s="42" t="s">
        <v>232</v>
      </c>
      <c r="M18" s="26">
        <v>1</v>
      </c>
      <c r="N18" s="26">
        <v>8</v>
      </c>
      <c r="O18" s="24" t="s">
        <v>237</v>
      </c>
      <c r="P18" s="67" t="s">
        <v>231</v>
      </c>
      <c r="Q18" s="12" t="s">
        <v>60</v>
      </c>
      <c r="R18" s="14">
        <v>4</v>
      </c>
      <c r="S18" s="13" t="s">
        <v>236</v>
      </c>
      <c r="T18" s="39" t="s">
        <v>231</v>
      </c>
      <c r="U18" s="23" t="s">
        <v>153</v>
      </c>
      <c r="V18" s="26">
        <v>2</v>
      </c>
      <c r="W18" s="24" t="s">
        <v>250</v>
      </c>
      <c r="X18" s="67" t="s">
        <v>231</v>
      </c>
      <c r="Y18" s="14">
        <v>1</v>
      </c>
      <c r="Z18" s="14">
        <v>1</v>
      </c>
      <c r="AA18" s="13" t="s">
        <v>236</v>
      </c>
      <c r="AB18" s="39" t="s">
        <v>231</v>
      </c>
      <c r="AC18" s="23" t="s">
        <v>391</v>
      </c>
      <c r="AD18" s="26">
        <v>3</v>
      </c>
      <c r="AE18" s="24" t="s">
        <v>236</v>
      </c>
      <c r="AF18" s="67" t="s">
        <v>231</v>
      </c>
      <c r="AG18" s="14">
        <v>1</v>
      </c>
      <c r="AH18" s="14">
        <v>1</v>
      </c>
      <c r="AI18" s="13" t="s">
        <v>236</v>
      </c>
      <c r="AJ18" s="39" t="s">
        <v>231</v>
      </c>
      <c r="AK18" s="26">
        <v>1</v>
      </c>
      <c r="AL18" s="26">
        <v>1</v>
      </c>
      <c r="AM18" s="24" t="s">
        <v>236</v>
      </c>
      <c r="AN18" s="67" t="s">
        <v>231</v>
      </c>
      <c r="AO18" s="49" t="s">
        <v>66</v>
      </c>
      <c r="AP18" s="12">
        <v>0</v>
      </c>
      <c r="AQ18" s="13">
        <v>0</v>
      </c>
      <c r="AR18" s="87" t="s">
        <v>245</v>
      </c>
      <c r="AS18" s="23">
        <v>1</v>
      </c>
      <c r="AT18" s="26">
        <v>1</v>
      </c>
      <c r="AU18" s="24" t="s">
        <v>236</v>
      </c>
      <c r="AV18" s="67" t="s">
        <v>231</v>
      </c>
    </row>
    <row r="19" spans="1:48" ht="48.75" customHeight="1">
      <c r="A19" s="98"/>
      <c r="B19" s="87" t="s">
        <v>67</v>
      </c>
      <c r="C19" s="12" t="s">
        <v>68</v>
      </c>
      <c r="D19" s="87" t="s">
        <v>69</v>
      </c>
      <c r="E19" s="23" t="s">
        <v>70</v>
      </c>
      <c r="F19" s="26">
        <v>1</v>
      </c>
      <c r="G19" s="24" t="s">
        <v>247</v>
      </c>
      <c r="H19" s="65" t="s">
        <v>232</v>
      </c>
      <c r="I19" s="12">
        <v>1</v>
      </c>
      <c r="J19" s="14">
        <v>2</v>
      </c>
      <c r="K19" s="13" t="s">
        <v>237</v>
      </c>
      <c r="L19" s="42" t="s">
        <v>232</v>
      </c>
      <c r="M19" s="27" t="s">
        <v>71</v>
      </c>
      <c r="N19" s="26">
        <v>1</v>
      </c>
      <c r="O19" s="24">
        <v>0.5</v>
      </c>
      <c r="P19" s="67" t="s">
        <v>242</v>
      </c>
      <c r="Q19" s="12">
        <v>2</v>
      </c>
      <c r="R19" s="14">
        <v>2</v>
      </c>
      <c r="S19" s="13" t="s">
        <v>236</v>
      </c>
      <c r="T19" s="75" t="s">
        <v>231</v>
      </c>
      <c r="U19" s="23" t="s">
        <v>153</v>
      </c>
      <c r="V19" s="26">
        <v>2</v>
      </c>
      <c r="W19" s="24" t="s">
        <v>250</v>
      </c>
      <c r="X19" s="67" t="s">
        <v>231</v>
      </c>
      <c r="Y19" s="12">
        <v>1</v>
      </c>
      <c r="Z19" s="14">
        <v>1</v>
      </c>
      <c r="AA19" s="13" t="s">
        <v>236</v>
      </c>
      <c r="AB19" s="39" t="s">
        <v>231</v>
      </c>
      <c r="AC19" s="23">
        <v>1</v>
      </c>
      <c r="AD19" s="26">
        <v>3</v>
      </c>
      <c r="AE19" s="24" t="s">
        <v>236</v>
      </c>
      <c r="AF19" s="67" t="s">
        <v>231</v>
      </c>
      <c r="AG19" s="12" t="s">
        <v>153</v>
      </c>
      <c r="AH19" s="14">
        <v>0</v>
      </c>
      <c r="AI19" s="15" t="s">
        <v>153</v>
      </c>
      <c r="AJ19" s="39" t="s">
        <v>240</v>
      </c>
      <c r="AK19" s="23">
        <v>1</v>
      </c>
      <c r="AL19" s="26">
        <v>1</v>
      </c>
      <c r="AM19" s="24" t="s">
        <v>236</v>
      </c>
      <c r="AN19" s="67" t="s">
        <v>231</v>
      </c>
      <c r="AO19" s="12">
        <v>1</v>
      </c>
      <c r="AP19" s="12">
        <v>0</v>
      </c>
      <c r="AQ19" s="13">
        <v>0</v>
      </c>
      <c r="AR19" s="87" t="s">
        <v>240</v>
      </c>
      <c r="AS19" s="23">
        <v>1</v>
      </c>
      <c r="AT19" s="26">
        <v>1</v>
      </c>
      <c r="AU19" s="24" t="s">
        <v>236</v>
      </c>
      <c r="AV19" s="67" t="s">
        <v>231</v>
      </c>
    </row>
    <row r="20" spans="1:48" ht="42" customHeight="1">
      <c r="A20" s="98"/>
      <c r="B20" s="87" t="s">
        <v>72</v>
      </c>
      <c r="C20" s="12" t="s">
        <v>58</v>
      </c>
      <c r="D20" s="87" t="s">
        <v>73</v>
      </c>
      <c r="E20" s="23" t="s">
        <v>153</v>
      </c>
      <c r="F20" s="23" t="s">
        <v>153</v>
      </c>
      <c r="G20" s="23" t="s">
        <v>153</v>
      </c>
      <c r="H20" s="65" t="s">
        <v>235</v>
      </c>
      <c r="I20" s="12" t="s">
        <v>153</v>
      </c>
      <c r="J20" s="12">
        <v>0</v>
      </c>
      <c r="K20" s="12" t="s">
        <v>153</v>
      </c>
      <c r="L20" s="87" t="s">
        <v>234</v>
      </c>
      <c r="M20" s="23">
        <v>1</v>
      </c>
      <c r="N20" s="23">
        <v>2</v>
      </c>
      <c r="O20" s="24" t="s">
        <v>268</v>
      </c>
      <c r="P20" s="21" t="s">
        <v>232</v>
      </c>
      <c r="Q20" s="12" t="s">
        <v>9</v>
      </c>
      <c r="R20" s="12">
        <v>0</v>
      </c>
      <c r="S20" s="13">
        <v>0</v>
      </c>
      <c r="T20" s="87" t="s">
        <v>272</v>
      </c>
      <c r="U20" s="23">
        <v>1</v>
      </c>
      <c r="V20" s="23">
        <v>0</v>
      </c>
      <c r="W20" s="24">
        <v>0</v>
      </c>
      <c r="X20" s="21" t="s">
        <v>272</v>
      </c>
      <c r="Y20" s="12" t="s">
        <v>133</v>
      </c>
      <c r="Z20" s="12" t="s">
        <v>133</v>
      </c>
      <c r="AA20" s="12" t="s">
        <v>133</v>
      </c>
      <c r="AB20" s="87" t="s">
        <v>273</v>
      </c>
      <c r="AC20" s="23" t="s">
        <v>153</v>
      </c>
      <c r="AD20" s="23" t="s">
        <v>153</v>
      </c>
      <c r="AE20" s="23" t="s">
        <v>153</v>
      </c>
      <c r="AF20" s="21" t="s">
        <v>234</v>
      </c>
      <c r="AG20" s="12" t="s">
        <v>153</v>
      </c>
      <c r="AH20" s="12">
        <v>2</v>
      </c>
      <c r="AI20" s="13" t="s">
        <v>270</v>
      </c>
      <c r="AJ20" s="87" t="s">
        <v>263</v>
      </c>
      <c r="AK20" s="23" t="s">
        <v>153</v>
      </c>
      <c r="AL20" s="23">
        <v>0</v>
      </c>
      <c r="AM20" s="23" t="s">
        <v>153</v>
      </c>
      <c r="AN20" s="21" t="s">
        <v>273</v>
      </c>
      <c r="AO20" s="12" t="s">
        <v>153</v>
      </c>
      <c r="AP20" s="12">
        <v>0</v>
      </c>
      <c r="AQ20" s="12" t="s">
        <v>153</v>
      </c>
      <c r="AR20" s="87" t="s">
        <v>234</v>
      </c>
      <c r="AS20" s="23" t="s">
        <v>133</v>
      </c>
      <c r="AT20" s="23">
        <v>1</v>
      </c>
      <c r="AU20" s="24" t="s">
        <v>270</v>
      </c>
      <c r="AV20" s="21" t="s">
        <v>263</v>
      </c>
    </row>
    <row r="21" spans="1:48" ht="42" customHeight="1">
      <c r="A21" s="98"/>
      <c r="B21" s="87" t="s">
        <v>74</v>
      </c>
      <c r="C21" s="12" t="s">
        <v>58</v>
      </c>
      <c r="D21" s="87" t="s">
        <v>75</v>
      </c>
      <c r="E21" s="23" t="s">
        <v>70</v>
      </c>
      <c r="F21" s="23">
        <v>1</v>
      </c>
      <c r="G21" s="24" t="s">
        <v>247</v>
      </c>
      <c r="H21" s="65" t="s">
        <v>232</v>
      </c>
      <c r="I21" s="12" t="s">
        <v>153</v>
      </c>
      <c r="J21" s="12">
        <v>0</v>
      </c>
      <c r="K21" s="12" t="s">
        <v>153</v>
      </c>
      <c r="L21" s="87" t="s">
        <v>234</v>
      </c>
      <c r="M21" s="23">
        <v>1</v>
      </c>
      <c r="N21" s="23">
        <v>2</v>
      </c>
      <c r="O21" s="24" t="s">
        <v>268</v>
      </c>
      <c r="P21" s="21" t="s">
        <v>232</v>
      </c>
      <c r="Q21" s="12" t="s">
        <v>14</v>
      </c>
      <c r="R21" s="12">
        <v>2</v>
      </c>
      <c r="S21" s="13" t="s">
        <v>236</v>
      </c>
      <c r="T21" s="87" t="s">
        <v>231</v>
      </c>
      <c r="U21" s="23">
        <v>1</v>
      </c>
      <c r="V21" s="23">
        <v>1</v>
      </c>
      <c r="W21" s="24" t="s">
        <v>236</v>
      </c>
      <c r="X21" s="21" t="s">
        <v>231</v>
      </c>
      <c r="Y21" s="12" t="s">
        <v>133</v>
      </c>
      <c r="Z21" s="12" t="s">
        <v>133</v>
      </c>
      <c r="AA21" s="12" t="s">
        <v>133</v>
      </c>
      <c r="AB21" s="87" t="s">
        <v>273</v>
      </c>
      <c r="AC21" s="23" t="s">
        <v>153</v>
      </c>
      <c r="AD21" s="23">
        <v>0</v>
      </c>
      <c r="AE21" s="23" t="s">
        <v>153</v>
      </c>
      <c r="AF21" s="21" t="s">
        <v>234</v>
      </c>
      <c r="AG21" s="12" t="s">
        <v>153</v>
      </c>
      <c r="AH21" s="12">
        <v>1</v>
      </c>
      <c r="AI21" s="13" t="s">
        <v>270</v>
      </c>
      <c r="AJ21" s="87" t="s">
        <v>263</v>
      </c>
      <c r="AK21" s="23">
        <v>1</v>
      </c>
      <c r="AL21" s="23">
        <v>0</v>
      </c>
      <c r="AM21" s="24">
        <v>0</v>
      </c>
      <c r="AN21" s="21" t="s">
        <v>242</v>
      </c>
      <c r="AO21" s="12" t="s">
        <v>153</v>
      </c>
      <c r="AP21" s="12">
        <v>0</v>
      </c>
      <c r="AQ21" s="12" t="s">
        <v>153</v>
      </c>
      <c r="AR21" s="87" t="s">
        <v>234</v>
      </c>
      <c r="AS21" s="23" t="s">
        <v>133</v>
      </c>
      <c r="AT21" s="23" t="s">
        <v>133</v>
      </c>
      <c r="AU21" s="23" t="s">
        <v>133</v>
      </c>
      <c r="AV21" s="21" t="s">
        <v>234</v>
      </c>
    </row>
    <row r="22" spans="1:48" ht="42" customHeight="1">
      <c r="A22" s="98"/>
      <c r="B22" s="87" t="s">
        <v>76</v>
      </c>
      <c r="C22" s="12" t="s">
        <v>77</v>
      </c>
      <c r="D22" s="87" t="s">
        <v>78</v>
      </c>
      <c r="E22" s="23">
        <v>1</v>
      </c>
      <c r="F22" s="23">
        <v>0</v>
      </c>
      <c r="G22" s="24">
        <v>0</v>
      </c>
      <c r="H22" s="21" t="s">
        <v>448</v>
      </c>
      <c r="I22" s="12" t="s">
        <v>153</v>
      </c>
      <c r="J22" s="12">
        <v>0</v>
      </c>
      <c r="K22" s="12" t="s">
        <v>153</v>
      </c>
      <c r="L22" s="87" t="s">
        <v>240</v>
      </c>
      <c r="M22" s="23">
        <v>1</v>
      </c>
      <c r="N22" s="23">
        <v>0</v>
      </c>
      <c r="O22" s="24">
        <v>0</v>
      </c>
      <c r="P22" s="21" t="s">
        <v>241</v>
      </c>
      <c r="Q22" s="12" t="s">
        <v>153</v>
      </c>
      <c r="R22" s="12">
        <v>0</v>
      </c>
      <c r="S22" s="12" t="s">
        <v>153</v>
      </c>
      <c r="T22" s="87" t="s">
        <v>239</v>
      </c>
      <c r="U22" s="23" t="s">
        <v>153</v>
      </c>
      <c r="V22" s="26" t="s">
        <v>153</v>
      </c>
      <c r="W22" s="26" t="s">
        <v>153</v>
      </c>
      <c r="X22" s="67" t="s">
        <v>239</v>
      </c>
      <c r="Y22" s="12" t="s">
        <v>133</v>
      </c>
      <c r="Z22" s="12" t="s">
        <v>133</v>
      </c>
      <c r="AA22" s="12" t="s">
        <v>133</v>
      </c>
      <c r="AB22" s="87" t="s">
        <v>239</v>
      </c>
      <c r="AC22" s="23" t="s">
        <v>153</v>
      </c>
      <c r="AD22" s="23">
        <v>0</v>
      </c>
      <c r="AE22" s="23" t="s">
        <v>153</v>
      </c>
      <c r="AF22" s="21" t="s">
        <v>239</v>
      </c>
      <c r="AG22" s="12" t="s">
        <v>153</v>
      </c>
      <c r="AH22" s="12">
        <v>0</v>
      </c>
      <c r="AI22" s="12" t="s">
        <v>153</v>
      </c>
      <c r="AJ22" s="87" t="s">
        <v>239</v>
      </c>
      <c r="AK22" s="23" t="s">
        <v>153</v>
      </c>
      <c r="AL22" s="23">
        <v>0</v>
      </c>
      <c r="AM22" s="23" t="s">
        <v>153</v>
      </c>
      <c r="AN22" s="21" t="s">
        <v>239</v>
      </c>
      <c r="AO22" s="12" t="s">
        <v>153</v>
      </c>
      <c r="AP22" s="12">
        <v>0</v>
      </c>
      <c r="AQ22" s="12" t="s">
        <v>153</v>
      </c>
      <c r="AR22" s="87" t="s">
        <v>239</v>
      </c>
      <c r="AS22" s="23" t="s">
        <v>133</v>
      </c>
      <c r="AT22" s="23" t="s">
        <v>133</v>
      </c>
      <c r="AU22" s="23" t="s">
        <v>133</v>
      </c>
      <c r="AV22" s="21" t="s">
        <v>133</v>
      </c>
    </row>
    <row r="23" spans="1:48" ht="42" customHeight="1">
      <c r="A23" s="97" t="s">
        <v>19</v>
      </c>
      <c r="B23" s="87" t="s">
        <v>79</v>
      </c>
      <c r="C23" s="12" t="s">
        <v>80</v>
      </c>
      <c r="D23" s="87">
        <v>15000</v>
      </c>
      <c r="E23" s="23">
        <v>300</v>
      </c>
      <c r="F23" s="23">
        <v>70.8</v>
      </c>
      <c r="G23" s="36">
        <f>F23/E23</f>
        <v>0.23599999999999999</v>
      </c>
      <c r="H23" s="21" t="s">
        <v>252</v>
      </c>
      <c r="I23" s="12" t="s">
        <v>81</v>
      </c>
      <c r="J23" s="12">
        <v>217.82</v>
      </c>
      <c r="K23" s="38">
        <f>J23/900</f>
        <v>0.24202222222222222</v>
      </c>
      <c r="L23" s="87" t="s">
        <v>251</v>
      </c>
      <c r="M23" s="23" t="s">
        <v>82</v>
      </c>
      <c r="N23" s="23">
        <v>2279.465909</v>
      </c>
      <c r="O23" s="24" t="s">
        <v>237</v>
      </c>
      <c r="P23" s="21" t="s">
        <v>232</v>
      </c>
      <c r="Q23" s="12" t="s">
        <v>83</v>
      </c>
      <c r="R23" s="12">
        <v>1096.0139670000001</v>
      </c>
      <c r="S23" s="38">
        <f>R23/1870</f>
        <v>0.58610372566844926</v>
      </c>
      <c r="T23" s="87" t="s">
        <v>277</v>
      </c>
      <c r="U23" s="23" t="s">
        <v>84</v>
      </c>
      <c r="V23" s="23">
        <v>357.59314999999992</v>
      </c>
      <c r="W23" s="36">
        <f>V23/460</f>
        <v>0.77737641304347804</v>
      </c>
      <c r="X23" s="21" t="s">
        <v>280</v>
      </c>
      <c r="Y23" s="12" t="s">
        <v>85</v>
      </c>
      <c r="Z23" s="12">
        <v>241.35419999999999</v>
      </c>
      <c r="AA23" s="38">
        <f>Z23/300</f>
        <v>0.80451399999999995</v>
      </c>
      <c r="AB23" s="87" t="s">
        <v>281</v>
      </c>
      <c r="AC23" s="23">
        <v>300</v>
      </c>
      <c r="AD23" s="23">
        <v>256.92</v>
      </c>
      <c r="AE23" s="36">
        <f>AD23/AC23</f>
        <v>0.85640000000000005</v>
      </c>
      <c r="AF23" s="21" t="s">
        <v>282</v>
      </c>
      <c r="AG23" s="12" t="s">
        <v>85</v>
      </c>
      <c r="AH23" s="12">
        <v>241.39049999999997</v>
      </c>
      <c r="AI23" s="38">
        <f>AH23/300</f>
        <v>0.80463499999999988</v>
      </c>
      <c r="AJ23" s="87" t="s">
        <v>284</v>
      </c>
      <c r="AK23" s="23" t="s">
        <v>86</v>
      </c>
      <c r="AL23" s="23">
        <v>463.66944000000001</v>
      </c>
      <c r="AM23" s="36">
        <f>AL23/500</f>
        <v>0.92733887999999998</v>
      </c>
      <c r="AN23" s="21" t="s">
        <v>285</v>
      </c>
      <c r="AO23" s="12" t="s">
        <v>87</v>
      </c>
      <c r="AP23" s="12">
        <v>220.6</v>
      </c>
      <c r="AQ23" s="38">
        <f>AP23/200</f>
        <v>1.103</v>
      </c>
      <c r="AR23" s="87" t="s">
        <v>288</v>
      </c>
      <c r="AS23" s="23">
        <v>260</v>
      </c>
      <c r="AT23" s="23">
        <v>73.7</v>
      </c>
      <c r="AU23" s="36">
        <f>AT23/AS23</f>
        <v>0.28346153846153849</v>
      </c>
      <c r="AV23" s="21" t="s">
        <v>291</v>
      </c>
    </row>
    <row r="24" spans="1:48" ht="42" customHeight="1">
      <c r="A24" s="97"/>
      <c r="B24" s="87" t="s">
        <v>88</v>
      </c>
      <c r="C24" s="12" t="s">
        <v>89</v>
      </c>
      <c r="D24" s="87" t="s">
        <v>90</v>
      </c>
      <c r="E24" s="23" t="s">
        <v>153</v>
      </c>
      <c r="F24" s="23" t="s">
        <v>133</v>
      </c>
      <c r="G24" s="23" t="s">
        <v>153</v>
      </c>
      <c r="H24" s="21" t="s">
        <v>153</v>
      </c>
      <c r="I24" s="12" t="s">
        <v>153</v>
      </c>
      <c r="J24" s="12">
        <v>0</v>
      </c>
      <c r="K24" s="12" t="s">
        <v>153</v>
      </c>
      <c r="L24" s="87" t="s">
        <v>240</v>
      </c>
      <c r="M24" s="23" t="s">
        <v>6</v>
      </c>
      <c r="N24" s="23">
        <v>0</v>
      </c>
      <c r="O24" s="24" t="s">
        <v>169</v>
      </c>
      <c r="P24" s="21" t="s">
        <v>276</v>
      </c>
      <c r="Q24" s="12" t="s">
        <v>153</v>
      </c>
      <c r="R24" s="12" t="s">
        <v>133</v>
      </c>
      <c r="S24" s="12" t="s">
        <v>133</v>
      </c>
      <c r="T24" s="87" t="s">
        <v>278</v>
      </c>
      <c r="U24" s="23" t="s">
        <v>153</v>
      </c>
      <c r="V24" s="26" t="s">
        <v>153</v>
      </c>
      <c r="W24" s="26" t="s">
        <v>153</v>
      </c>
      <c r="X24" s="67" t="s">
        <v>133</v>
      </c>
      <c r="Y24" s="12" t="s">
        <v>133</v>
      </c>
      <c r="Z24" s="12" t="s">
        <v>133</v>
      </c>
      <c r="AA24" s="12" t="s">
        <v>133</v>
      </c>
      <c r="AB24" s="87" t="s">
        <v>133</v>
      </c>
      <c r="AC24" s="23" t="s">
        <v>153</v>
      </c>
      <c r="AD24" s="23" t="s">
        <v>133</v>
      </c>
      <c r="AE24" s="23" t="s">
        <v>133</v>
      </c>
      <c r="AF24" s="21" t="s">
        <v>133</v>
      </c>
      <c r="AG24" s="12" t="s">
        <v>153</v>
      </c>
      <c r="AH24" s="12" t="s">
        <v>133</v>
      </c>
      <c r="AI24" s="12" t="s">
        <v>133</v>
      </c>
      <c r="AJ24" s="87" t="s">
        <v>133</v>
      </c>
      <c r="AK24" s="23" t="s">
        <v>153</v>
      </c>
      <c r="AL24" s="23">
        <v>0</v>
      </c>
      <c r="AM24" s="24" t="s">
        <v>172</v>
      </c>
      <c r="AN24" s="21" t="s">
        <v>133</v>
      </c>
      <c r="AO24" s="12" t="s">
        <v>153</v>
      </c>
      <c r="AP24" s="12" t="s">
        <v>133</v>
      </c>
      <c r="AQ24" s="12" t="s">
        <v>133</v>
      </c>
      <c r="AR24" s="87" t="s">
        <v>133</v>
      </c>
      <c r="AS24" s="23" t="s">
        <v>133</v>
      </c>
      <c r="AT24" s="23" t="s">
        <v>133</v>
      </c>
      <c r="AU24" s="23" t="s">
        <v>133</v>
      </c>
      <c r="AV24" s="21" t="s">
        <v>133</v>
      </c>
    </row>
    <row r="25" spans="1:48" ht="42" customHeight="1">
      <c r="A25" s="97"/>
      <c r="B25" s="87" t="s">
        <v>91</v>
      </c>
      <c r="C25" s="12" t="s">
        <v>89</v>
      </c>
      <c r="D25" s="87" t="s">
        <v>92</v>
      </c>
      <c r="E25" s="23" t="s">
        <v>133</v>
      </c>
      <c r="F25" s="23" t="s">
        <v>133</v>
      </c>
      <c r="G25" s="26" t="s">
        <v>153</v>
      </c>
      <c r="H25" s="21" t="s">
        <v>234</v>
      </c>
      <c r="I25" s="12" t="s">
        <v>153</v>
      </c>
      <c r="J25" s="14">
        <v>0</v>
      </c>
      <c r="K25" s="14" t="s">
        <v>153</v>
      </c>
      <c r="L25" s="87" t="s">
        <v>234</v>
      </c>
      <c r="M25" s="27" t="s">
        <v>93</v>
      </c>
      <c r="N25" s="26">
        <v>1</v>
      </c>
      <c r="O25" s="24">
        <v>1</v>
      </c>
      <c r="P25" s="21" t="s">
        <v>232</v>
      </c>
      <c r="Q25" s="15" t="s">
        <v>94</v>
      </c>
      <c r="R25" s="14">
        <v>0</v>
      </c>
      <c r="S25" s="13">
        <v>0</v>
      </c>
      <c r="T25" s="39" t="s">
        <v>275</v>
      </c>
      <c r="U25" s="23" t="s">
        <v>153</v>
      </c>
      <c r="V25" s="26" t="s">
        <v>153</v>
      </c>
      <c r="W25" s="26" t="s">
        <v>153</v>
      </c>
      <c r="X25" s="67" t="s">
        <v>234</v>
      </c>
      <c r="Y25" s="12" t="s">
        <v>133</v>
      </c>
      <c r="Z25" s="12" t="s">
        <v>133</v>
      </c>
      <c r="AA25" s="12" t="s">
        <v>133</v>
      </c>
      <c r="AB25" s="87" t="s">
        <v>234</v>
      </c>
      <c r="AC25" s="23" t="s">
        <v>133</v>
      </c>
      <c r="AD25" s="23" t="s">
        <v>133</v>
      </c>
      <c r="AE25" s="23" t="s">
        <v>133</v>
      </c>
      <c r="AF25" s="21" t="s">
        <v>234</v>
      </c>
      <c r="AG25" s="12" t="s">
        <v>133</v>
      </c>
      <c r="AH25" s="12" t="s">
        <v>133</v>
      </c>
      <c r="AI25" s="12" t="s">
        <v>133</v>
      </c>
      <c r="AJ25" s="87" t="s">
        <v>234</v>
      </c>
      <c r="AK25" s="23" t="s">
        <v>153</v>
      </c>
      <c r="AL25" s="26">
        <v>1</v>
      </c>
      <c r="AM25" s="24" t="s">
        <v>287</v>
      </c>
      <c r="AN25" s="67" t="s">
        <v>274</v>
      </c>
      <c r="AO25" s="12" t="s">
        <v>133</v>
      </c>
      <c r="AP25" s="12" t="s">
        <v>133</v>
      </c>
      <c r="AQ25" s="12" t="s">
        <v>133</v>
      </c>
      <c r="AR25" s="39" t="s">
        <v>283</v>
      </c>
      <c r="AS25" s="23" t="s">
        <v>133</v>
      </c>
      <c r="AT25" s="23">
        <v>1</v>
      </c>
      <c r="AU25" s="24" t="s">
        <v>287</v>
      </c>
      <c r="AV25" s="21" t="s">
        <v>274</v>
      </c>
    </row>
    <row r="26" spans="1:48" ht="36">
      <c r="A26" s="97"/>
      <c r="B26" s="87" t="s">
        <v>95</v>
      </c>
      <c r="C26" s="12" t="s">
        <v>89</v>
      </c>
      <c r="D26" s="87" t="s">
        <v>96</v>
      </c>
      <c r="E26" s="23">
        <v>2</v>
      </c>
      <c r="F26" s="26">
        <v>1</v>
      </c>
      <c r="G26" s="24">
        <v>0.5</v>
      </c>
      <c r="H26" s="67" t="s">
        <v>253</v>
      </c>
      <c r="I26" s="12">
        <v>3</v>
      </c>
      <c r="J26" s="14">
        <v>1</v>
      </c>
      <c r="K26" s="38">
        <f>J26/I26</f>
        <v>0.33333333333333331</v>
      </c>
      <c r="L26" s="39" t="s">
        <v>449</v>
      </c>
      <c r="M26" s="26">
        <v>7</v>
      </c>
      <c r="N26" s="26">
        <v>2</v>
      </c>
      <c r="O26" s="36">
        <f>N26/M26</f>
        <v>0.2857142857142857</v>
      </c>
      <c r="P26" s="67" t="s">
        <v>450</v>
      </c>
      <c r="Q26" s="12">
        <v>8</v>
      </c>
      <c r="R26" s="14">
        <v>1</v>
      </c>
      <c r="S26" s="37">
        <f>R26/Q26</f>
        <v>0.125</v>
      </c>
      <c r="T26" s="39" t="s">
        <v>449</v>
      </c>
      <c r="U26" s="23">
        <v>3</v>
      </c>
      <c r="V26" s="26">
        <v>0</v>
      </c>
      <c r="W26" s="24">
        <v>0</v>
      </c>
      <c r="X26" s="67" t="s">
        <v>449</v>
      </c>
      <c r="Y26" s="12">
        <v>1</v>
      </c>
      <c r="Z26" s="14">
        <v>0</v>
      </c>
      <c r="AA26" s="13">
        <v>0</v>
      </c>
      <c r="AB26" s="39" t="s">
        <v>275</v>
      </c>
      <c r="AC26" s="23" t="s">
        <v>153</v>
      </c>
      <c r="AD26" s="23">
        <v>0</v>
      </c>
      <c r="AE26" s="23" t="s">
        <v>153</v>
      </c>
      <c r="AF26" s="21" t="s">
        <v>283</v>
      </c>
      <c r="AG26" s="12" t="s">
        <v>153</v>
      </c>
      <c r="AH26" s="12">
        <v>0</v>
      </c>
      <c r="AI26" s="12" t="s">
        <v>153</v>
      </c>
      <c r="AJ26" s="87" t="s">
        <v>283</v>
      </c>
      <c r="AK26" s="26">
        <v>2</v>
      </c>
      <c r="AL26" s="26">
        <v>1</v>
      </c>
      <c r="AM26" s="24">
        <v>0.5</v>
      </c>
      <c r="AN26" s="67" t="s">
        <v>275</v>
      </c>
      <c r="AO26" s="12" t="s">
        <v>153</v>
      </c>
      <c r="AP26" s="14">
        <v>0</v>
      </c>
      <c r="AQ26" s="12" t="s">
        <v>153</v>
      </c>
      <c r="AR26" s="39" t="s">
        <v>283</v>
      </c>
      <c r="AS26" s="23">
        <v>4</v>
      </c>
      <c r="AT26" s="26">
        <v>0</v>
      </c>
      <c r="AU26" s="24">
        <v>0</v>
      </c>
      <c r="AV26" s="67" t="s">
        <v>449</v>
      </c>
    </row>
    <row r="27" spans="1:48" ht="42" customHeight="1">
      <c r="A27" s="97"/>
      <c r="B27" s="87" t="s">
        <v>97</v>
      </c>
      <c r="C27" s="12" t="s">
        <v>89</v>
      </c>
      <c r="D27" s="87" t="s">
        <v>96</v>
      </c>
      <c r="E27" s="23" t="s">
        <v>153</v>
      </c>
      <c r="F27" s="26">
        <v>0</v>
      </c>
      <c r="G27" s="26" t="s">
        <v>153</v>
      </c>
      <c r="H27" s="67" t="s">
        <v>233</v>
      </c>
      <c r="I27" s="12">
        <v>3</v>
      </c>
      <c r="J27" s="14">
        <v>0</v>
      </c>
      <c r="K27" s="13">
        <v>0</v>
      </c>
      <c r="L27" s="39" t="s">
        <v>254</v>
      </c>
      <c r="M27" s="27" t="s">
        <v>98</v>
      </c>
      <c r="N27" s="26">
        <v>4</v>
      </c>
      <c r="O27" s="35">
        <f>N27/3</f>
        <v>1.3333333333333333</v>
      </c>
      <c r="P27" s="21" t="s">
        <v>232</v>
      </c>
      <c r="Q27" s="12">
        <v>8</v>
      </c>
      <c r="R27" s="14">
        <v>5</v>
      </c>
      <c r="S27" s="37">
        <f>R27/8</f>
        <v>0.625</v>
      </c>
      <c r="T27" s="39" t="s">
        <v>279</v>
      </c>
      <c r="U27" s="23">
        <v>6</v>
      </c>
      <c r="V27" s="26">
        <v>1</v>
      </c>
      <c r="W27" s="36">
        <f>V27/U27</f>
        <v>0.16666666666666666</v>
      </c>
      <c r="X27" s="67" t="s">
        <v>449</v>
      </c>
      <c r="Y27" s="12" t="s">
        <v>133</v>
      </c>
      <c r="Z27" s="12" t="s">
        <v>133</v>
      </c>
      <c r="AA27" s="12" t="s">
        <v>133</v>
      </c>
      <c r="AB27" s="87" t="s">
        <v>133</v>
      </c>
      <c r="AC27" s="23" t="s">
        <v>153</v>
      </c>
      <c r="AD27" s="23" t="s">
        <v>133</v>
      </c>
      <c r="AE27" s="23" t="s">
        <v>133</v>
      </c>
      <c r="AF27" s="21" t="s">
        <v>133</v>
      </c>
      <c r="AG27" s="12" t="s">
        <v>153</v>
      </c>
      <c r="AH27" s="12" t="s">
        <v>133</v>
      </c>
      <c r="AI27" s="12" t="s">
        <v>133</v>
      </c>
      <c r="AJ27" s="87" t="s">
        <v>133</v>
      </c>
      <c r="AK27" s="23" t="s">
        <v>153</v>
      </c>
      <c r="AL27" s="26">
        <v>9</v>
      </c>
      <c r="AM27" s="24" t="s">
        <v>287</v>
      </c>
      <c r="AN27" s="67" t="s">
        <v>286</v>
      </c>
      <c r="AO27" s="12" t="s">
        <v>153</v>
      </c>
      <c r="AP27" s="14">
        <v>3</v>
      </c>
      <c r="AQ27" s="13" t="s">
        <v>290</v>
      </c>
      <c r="AR27" s="39" t="s">
        <v>289</v>
      </c>
      <c r="AS27" s="23" t="s">
        <v>133</v>
      </c>
      <c r="AT27" s="23" t="s">
        <v>133</v>
      </c>
      <c r="AU27" s="23" t="s">
        <v>133</v>
      </c>
      <c r="AV27" s="21" t="s">
        <v>133</v>
      </c>
    </row>
    <row r="28" spans="1:48" ht="37.5" customHeight="1">
      <c r="A28" s="98" t="s">
        <v>20</v>
      </c>
      <c r="B28" s="87" t="s">
        <v>1</v>
      </c>
      <c r="C28" s="12" t="s">
        <v>99</v>
      </c>
      <c r="D28" s="87">
        <v>1000</v>
      </c>
      <c r="E28" s="23">
        <v>50</v>
      </c>
      <c r="F28" s="26">
        <v>42</v>
      </c>
      <c r="G28" s="35">
        <f>F28/E28</f>
        <v>0.84</v>
      </c>
      <c r="H28" s="67" t="s">
        <v>244</v>
      </c>
      <c r="I28" s="12">
        <v>74</v>
      </c>
      <c r="J28" s="14">
        <v>67</v>
      </c>
      <c r="K28" s="38">
        <f>J28/I28</f>
        <v>0.90540540540540537</v>
      </c>
      <c r="L28" s="39" t="s">
        <v>255</v>
      </c>
      <c r="M28" s="26">
        <v>90</v>
      </c>
      <c r="N28" s="26">
        <v>90</v>
      </c>
      <c r="O28" s="36" t="s">
        <v>300</v>
      </c>
      <c r="P28" s="67" t="s">
        <v>292</v>
      </c>
      <c r="Q28" s="12">
        <v>70</v>
      </c>
      <c r="R28" s="14">
        <v>63</v>
      </c>
      <c r="S28" s="38">
        <f>R28/Q28</f>
        <v>0.9</v>
      </c>
      <c r="T28" s="39" t="s">
        <v>297</v>
      </c>
      <c r="U28" s="23">
        <v>100</v>
      </c>
      <c r="V28" s="26">
        <v>75</v>
      </c>
      <c r="W28" s="36">
        <f>V28/U28</f>
        <v>0.75</v>
      </c>
      <c r="X28" s="67" t="s">
        <v>301</v>
      </c>
      <c r="Y28" s="12">
        <v>36</v>
      </c>
      <c r="Z28" s="14">
        <v>33</v>
      </c>
      <c r="AA28" s="18">
        <f>33/36</f>
        <v>0.91666666666666663</v>
      </c>
      <c r="AB28" s="39" t="s">
        <v>304</v>
      </c>
      <c r="AC28" s="23">
        <v>99</v>
      </c>
      <c r="AD28" s="26">
        <v>87</v>
      </c>
      <c r="AE28" s="36">
        <f>AD28/AC28</f>
        <v>0.87878787878787878</v>
      </c>
      <c r="AF28" s="67" t="s">
        <v>307</v>
      </c>
      <c r="AG28" s="12">
        <v>46</v>
      </c>
      <c r="AH28" s="14">
        <v>43</v>
      </c>
      <c r="AI28" s="38">
        <f>AH28/AG28</f>
        <v>0.93478260869565222</v>
      </c>
      <c r="AJ28" s="39" t="s">
        <v>304</v>
      </c>
      <c r="AK28" s="23">
        <v>75</v>
      </c>
      <c r="AL28" s="26">
        <v>60</v>
      </c>
      <c r="AM28" s="36">
        <f>AL28/AK28</f>
        <v>0.8</v>
      </c>
      <c r="AN28" s="67" t="s">
        <v>309</v>
      </c>
      <c r="AO28" s="14">
        <v>50</v>
      </c>
      <c r="AP28" s="14">
        <v>46</v>
      </c>
      <c r="AQ28" s="38">
        <f>AP28/AO28</f>
        <v>0.92</v>
      </c>
      <c r="AR28" s="39" t="s">
        <v>311</v>
      </c>
      <c r="AS28" s="23" t="s">
        <v>100</v>
      </c>
      <c r="AT28" s="26">
        <v>33</v>
      </c>
      <c r="AU28" s="36" t="s">
        <v>294</v>
      </c>
      <c r="AV28" s="67" t="s">
        <v>292</v>
      </c>
    </row>
    <row r="29" spans="1:48" s="40" customFormat="1" ht="46.5" customHeight="1">
      <c r="A29" s="98"/>
      <c r="B29" s="39" t="s">
        <v>101</v>
      </c>
      <c r="C29" s="14" t="s">
        <v>99</v>
      </c>
      <c r="D29" s="39">
        <v>100</v>
      </c>
      <c r="E29" s="26">
        <v>5</v>
      </c>
      <c r="F29" s="26">
        <v>5</v>
      </c>
      <c r="G29" s="33" t="s">
        <v>237</v>
      </c>
      <c r="H29" s="65" t="s">
        <v>232</v>
      </c>
      <c r="I29" s="14" t="s">
        <v>460</v>
      </c>
      <c r="J29" s="14">
        <v>6</v>
      </c>
      <c r="K29" s="37" t="s">
        <v>246</v>
      </c>
      <c r="L29" s="39" t="s">
        <v>231</v>
      </c>
      <c r="M29" s="26" t="s">
        <v>459</v>
      </c>
      <c r="N29" s="26">
        <v>12</v>
      </c>
      <c r="O29" s="36" t="s">
        <v>294</v>
      </c>
      <c r="P29" s="67" t="s">
        <v>292</v>
      </c>
      <c r="Q29" s="14" t="s">
        <v>458</v>
      </c>
      <c r="R29" s="14">
        <v>7</v>
      </c>
      <c r="S29" s="38">
        <f>7/9</f>
        <v>0.77777777777777779</v>
      </c>
      <c r="T29" s="39" t="s">
        <v>298</v>
      </c>
      <c r="U29" s="26">
        <v>10</v>
      </c>
      <c r="V29" s="26">
        <v>10</v>
      </c>
      <c r="W29" s="24" t="s">
        <v>293</v>
      </c>
      <c r="X29" s="67" t="s">
        <v>286</v>
      </c>
      <c r="Y29" s="14" t="s">
        <v>102</v>
      </c>
      <c r="Z29" s="14" t="s">
        <v>152</v>
      </c>
      <c r="AA29" s="13" t="s">
        <v>293</v>
      </c>
      <c r="AB29" s="39" t="s">
        <v>286</v>
      </c>
      <c r="AC29" s="26" t="s">
        <v>103</v>
      </c>
      <c r="AD29" s="26">
        <v>3</v>
      </c>
      <c r="AE29" s="33" t="s">
        <v>306</v>
      </c>
      <c r="AF29" s="67" t="s">
        <v>286</v>
      </c>
      <c r="AG29" s="14">
        <v>2</v>
      </c>
      <c r="AH29" s="14">
        <v>2</v>
      </c>
      <c r="AI29" s="13" t="s">
        <v>293</v>
      </c>
      <c r="AJ29" s="39" t="s">
        <v>286</v>
      </c>
      <c r="AK29" s="26" t="s">
        <v>104</v>
      </c>
      <c r="AL29" s="26">
        <v>3</v>
      </c>
      <c r="AM29" s="24">
        <v>1.5</v>
      </c>
      <c r="AN29" s="67" t="s">
        <v>303</v>
      </c>
      <c r="AO29" s="14" t="s">
        <v>105</v>
      </c>
      <c r="AP29" s="14">
        <v>5</v>
      </c>
      <c r="AQ29" s="13" t="s">
        <v>236</v>
      </c>
      <c r="AR29" s="39" t="s">
        <v>289</v>
      </c>
      <c r="AS29" s="26" t="s">
        <v>106</v>
      </c>
      <c r="AT29" s="26">
        <v>5</v>
      </c>
      <c r="AU29" s="24">
        <f>5/6</f>
        <v>0.83333333333333337</v>
      </c>
      <c r="AV29" s="67" t="s">
        <v>303</v>
      </c>
    </row>
    <row r="30" spans="1:48" ht="46.5" customHeight="1">
      <c r="A30" s="98"/>
      <c r="B30" s="87" t="s">
        <v>168</v>
      </c>
      <c r="C30" s="12" t="s">
        <v>99</v>
      </c>
      <c r="D30" s="87">
        <v>300</v>
      </c>
      <c r="E30" s="23">
        <v>20</v>
      </c>
      <c r="F30" s="26">
        <v>12</v>
      </c>
      <c r="G30" s="35">
        <f>F30/E30</f>
        <v>0.6</v>
      </c>
      <c r="H30" s="67" t="s">
        <v>449</v>
      </c>
      <c r="I30" s="14">
        <v>22</v>
      </c>
      <c r="J30" s="14">
        <v>15</v>
      </c>
      <c r="K30" s="38">
        <f>J30/I30</f>
        <v>0.68181818181818177</v>
      </c>
      <c r="L30" s="39" t="s">
        <v>449</v>
      </c>
      <c r="M30" s="26">
        <v>30</v>
      </c>
      <c r="N30" s="26">
        <v>28</v>
      </c>
      <c r="O30" s="36">
        <f>N30/M30</f>
        <v>0.93333333333333335</v>
      </c>
      <c r="P30" s="67" t="s">
        <v>295</v>
      </c>
      <c r="Q30" s="14">
        <v>49</v>
      </c>
      <c r="R30" s="14">
        <v>39</v>
      </c>
      <c r="S30" s="50">
        <f>R30/Q30</f>
        <v>0.79591836734693877</v>
      </c>
      <c r="T30" s="39" t="s">
        <v>449</v>
      </c>
      <c r="U30" s="26">
        <v>20</v>
      </c>
      <c r="V30" s="26">
        <v>7</v>
      </c>
      <c r="W30" s="36">
        <f>V30/U30</f>
        <v>0.35</v>
      </c>
      <c r="X30" s="67" t="s">
        <v>449</v>
      </c>
      <c r="Y30" s="14" t="s">
        <v>102</v>
      </c>
      <c r="Z30" s="14">
        <v>3</v>
      </c>
      <c r="AA30" s="13">
        <f>Z30/4</f>
        <v>0.75</v>
      </c>
      <c r="AB30" s="39" t="s">
        <v>303</v>
      </c>
      <c r="AC30" s="24" t="s">
        <v>107</v>
      </c>
      <c r="AD30" s="26">
        <v>3</v>
      </c>
      <c r="AE30" s="24">
        <v>0.6</v>
      </c>
      <c r="AF30" s="67" t="s">
        <v>298</v>
      </c>
      <c r="AG30" s="14">
        <v>2</v>
      </c>
      <c r="AH30" s="14">
        <v>2</v>
      </c>
      <c r="AI30" s="13" t="s">
        <v>293</v>
      </c>
      <c r="AJ30" s="39" t="s">
        <v>286</v>
      </c>
      <c r="AK30" s="26">
        <v>4</v>
      </c>
      <c r="AL30" s="26">
        <v>1</v>
      </c>
      <c r="AM30" s="24">
        <v>0.25</v>
      </c>
      <c r="AN30" s="67" t="s">
        <v>310</v>
      </c>
      <c r="AO30" s="14">
        <v>5</v>
      </c>
      <c r="AP30" s="14">
        <v>2</v>
      </c>
      <c r="AQ30" s="13">
        <v>0.4</v>
      </c>
      <c r="AR30" s="39" t="s">
        <v>310</v>
      </c>
      <c r="AS30" s="23" t="s">
        <v>108</v>
      </c>
      <c r="AT30" s="26">
        <v>9</v>
      </c>
      <c r="AU30" s="36">
        <f>9/20</f>
        <v>0.45</v>
      </c>
      <c r="AV30" s="67" t="s">
        <v>449</v>
      </c>
    </row>
    <row r="31" spans="1:48" ht="46.5" customHeight="1">
      <c r="A31" s="98"/>
      <c r="B31" s="87" t="s">
        <v>109</v>
      </c>
      <c r="C31" s="12" t="s">
        <v>110</v>
      </c>
      <c r="D31" s="42" t="s">
        <v>111</v>
      </c>
      <c r="E31" s="24" t="s">
        <v>112</v>
      </c>
      <c r="F31" s="25">
        <f>14/F28</f>
        <v>0.33333333333333331</v>
      </c>
      <c r="G31" s="24">
        <f>F31/0.4</f>
        <v>0.83333333333333326</v>
      </c>
      <c r="H31" s="68" t="s">
        <v>256</v>
      </c>
      <c r="I31" s="13">
        <v>0.35</v>
      </c>
      <c r="J31" s="18">
        <f>15/J28</f>
        <v>0.22388059701492538</v>
      </c>
      <c r="K31" s="37">
        <f>J31/I31</f>
        <v>0.63965884861407252</v>
      </c>
      <c r="L31" s="48" t="s">
        <v>257</v>
      </c>
      <c r="M31" s="24" t="s">
        <v>10</v>
      </c>
      <c r="N31" s="25">
        <f>43/N28</f>
        <v>0.4777777777777778</v>
      </c>
      <c r="O31" s="25">
        <f>N31/0.6</f>
        <v>0.79629629629629639</v>
      </c>
      <c r="P31" s="68" t="s">
        <v>296</v>
      </c>
      <c r="Q31" s="13">
        <v>0.65</v>
      </c>
      <c r="R31" s="18">
        <f>23/R28</f>
        <v>0.36507936507936506</v>
      </c>
      <c r="S31" s="37">
        <f>R31/Q31</f>
        <v>0.56166056166056166</v>
      </c>
      <c r="T31" s="48" t="s">
        <v>299</v>
      </c>
      <c r="U31" s="24">
        <v>0.6</v>
      </c>
      <c r="V31" s="25">
        <f>29/V28</f>
        <v>0.38666666666666666</v>
      </c>
      <c r="W31" s="35">
        <f>V31/U31</f>
        <v>0.64444444444444449</v>
      </c>
      <c r="X31" s="68" t="s">
        <v>302</v>
      </c>
      <c r="Y31" s="13" t="s">
        <v>10</v>
      </c>
      <c r="Z31" s="18">
        <f>13/Z28</f>
        <v>0.39393939393939392</v>
      </c>
      <c r="AA31" s="18">
        <f>Z31/0.6</f>
        <v>0.65656565656565657</v>
      </c>
      <c r="AB31" s="48" t="s">
        <v>305</v>
      </c>
      <c r="AC31" s="24" t="s">
        <v>11</v>
      </c>
      <c r="AD31" s="25">
        <f>19/AD28</f>
        <v>0.21839080459770116</v>
      </c>
      <c r="AE31" s="25">
        <f>AD31/0.3</f>
        <v>0.72796934865900387</v>
      </c>
      <c r="AF31" s="68" t="s">
        <v>308</v>
      </c>
      <c r="AG31" s="13">
        <v>0.6</v>
      </c>
      <c r="AH31" s="17">
        <f>29/AH28</f>
        <v>0.67441860465116277</v>
      </c>
      <c r="AI31" s="37" t="s">
        <v>306</v>
      </c>
      <c r="AJ31" s="39" t="s">
        <v>286</v>
      </c>
      <c r="AK31" s="24" t="s">
        <v>10</v>
      </c>
      <c r="AL31" s="25">
        <f>38/AL28</f>
        <v>0.6333333333333333</v>
      </c>
      <c r="AM31" s="25">
        <f>AL31/0.6</f>
        <v>1.0555555555555556</v>
      </c>
      <c r="AN31" s="68" t="s">
        <v>286</v>
      </c>
      <c r="AO31" s="13" t="s">
        <v>13</v>
      </c>
      <c r="AP31" s="18">
        <f>31/AP28</f>
        <v>0.67391304347826086</v>
      </c>
      <c r="AQ31" s="18">
        <f>AP31/0.9</f>
        <v>0.74879227053140096</v>
      </c>
      <c r="AR31" s="48" t="s">
        <v>312</v>
      </c>
      <c r="AS31" s="24">
        <v>0.5</v>
      </c>
      <c r="AT31" s="25">
        <f>7/AT28</f>
        <v>0.21212121212121213</v>
      </c>
      <c r="AU31" s="25">
        <f>AT31/0.5</f>
        <v>0.42424242424242425</v>
      </c>
      <c r="AV31" s="68" t="s">
        <v>313</v>
      </c>
    </row>
    <row r="32" spans="1:48" ht="46.5" customHeight="1">
      <c r="A32" s="98"/>
      <c r="B32" s="87" t="s">
        <v>162</v>
      </c>
      <c r="C32" s="12" t="s">
        <v>99</v>
      </c>
      <c r="D32" s="87" t="s">
        <v>108</v>
      </c>
      <c r="E32" s="23">
        <v>1</v>
      </c>
      <c r="F32" s="26">
        <v>0</v>
      </c>
      <c r="G32" s="24">
        <v>0</v>
      </c>
      <c r="H32" s="67" t="s">
        <v>243</v>
      </c>
      <c r="I32" s="12">
        <v>2</v>
      </c>
      <c r="J32" s="14">
        <v>3</v>
      </c>
      <c r="K32" s="13" t="s">
        <v>236</v>
      </c>
      <c r="L32" s="39" t="s">
        <v>231</v>
      </c>
      <c r="M32" s="27" t="s">
        <v>14</v>
      </c>
      <c r="N32" s="26">
        <v>7</v>
      </c>
      <c r="O32" s="24" t="s">
        <v>236</v>
      </c>
      <c r="P32" s="67" t="s">
        <v>286</v>
      </c>
      <c r="Q32" s="12" t="s">
        <v>14</v>
      </c>
      <c r="R32" s="14">
        <v>4</v>
      </c>
      <c r="S32" s="13" t="s">
        <v>236</v>
      </c>
      <c r="T32" s="39" t="s">
        <v>286</v>
      </c>
      <c r="U32" s="23">
        <v>1</v>
      </c>
      <c r="V32" s="26">
        <v>1</v>
      </c>
      <c r="W32" s="24" t="s">
        <v>293</v>
      </c>
      <c r="X32" s="67" t="s">
        <v>286</v>
      </c>
      <c r="Y32" s="12">
        <v>1</v>
      </c>
      <c r="Z32" s="14">
        <v>2</v>
      </c>
      <c r="AA32" s="13" t="s">
        <v>306</v>
      </c>
      <c r="AB32" s="39" t="s">
        <v>286</v>
      </c>
      <c r="AC32" s="23">
        <v>1</v>
      </c>
      <c r="AD32" s="26">
        <v>0</v>
      </c>
      <c r="AE32" s="24">
        <v>0</v>
      </c>
      <c r="AF32" s="67" t="s">
        <v>303</v>
      </c>
      <c r="AG32" s="12" t="s">
        <v>153</v>
      </c>
      <c r="AH32" s="14">
        <v>0</v>
      </c>
      <c r="AI32" s="13" t="s">
        <v>163</v>
      </c>
      <c r="AJ32" s="39" t="s">
        <v>283</v>
      </c>
      <c r="AK32" s="23" t="s">
        <v>153</v>
      </c>
      <c r="AL32" s="23">
        <v>1</v>
      </c>
      <c r="AM32" s="24" t="s">
        <v>287</v>
      </c>
      <c r="AN32" s="21" t="s">
        <v>286</v>
      </c>
      <c r="AO32" s="14" t="s">
        <v>133</v>
      </c>
      <c r="AP32" s="14">
        <v>0</v>
      </c>
      <c r="AQ32" s="15" t="s">
        <v>153</v>
      </c>
      <c r="AR32" s="39" t="s">
        <v>283</v>
      </c>
      <c r="AS32" s="23">
        <v>1</v>
      </c>
      <c r="AT32" s="26">
        <v>1</v>
      </c>
      <c r="AU32" s="24" t="s">
        <v>293</v>
      </c>
      <c r="AV32" s="67" t="s">
        <v>286</v>
      </c>
    </row>
    <row r="33" spans="1:48" ht="46.5" customHeight="1">
      <c r="A33" s="98"/>
      <c r="B33" s="87" t="s">
        <v>113</v>
      </c>
      <c r="C33" s="12" t="s">
        <v>99</v>
      </c>
      <c r="D33" s="87" t="s">
        <v>114</v>
      </c>
      <c r="E33" s="23">
        <v>3</v>
      </c>
      <c r="F33" s="26">
        <v>1</v>
      </c>
      <c r="G33" s="25">
        <v>0.33329999999999999</v>
      </c>
      <c r="H33" s="67" t="s">
        <v>245</v>
      </c>
      <c r="I33" s="12" t="s">
        <v>115</v>
      </c>
      <c r="J33" s="14">
        <v>3</v>
      </c>
      <c r="K33" s="13" t="s">
        <v>246</v>
      </c>
      <c r="L33" s="39" t="s">
        <v>231</v>
      </c>
      <c r="M33" s="27" t="s">
        <v>15</v>
      </c>
      <c r="N33" s="26">
        <v>21</v>
      </c>
      <c r="O33" s="35" t="s">
        <v>236</v>
      </c>
      <c r="P33" s="67" t="s">
        <v>286</v>
      </c>
      <c r="Q33" s="12">
        <v>10</v>
      </c>
      <c r="R33" s="14">
        <v>34</v>
      </c>
      <c r="S33" s="13" t="s">
        <v>236</v>
      </c>
      <c r="T33" s="39" t="s">
        <v>286</v>
      </c>
      <c r="U33" s="23" t="s">
        <v>116</v>
      </c>
      <c r="V33" s="26">
        <v>4</v>
      </c>
      <c r="W33" s="24">
        <v>0.8</v>
      </c>
      <c r="X33" s="67" t="s">
        <v>303</v>
      </c>
      <c r="Y33" s="12">
        <v>2</v>
      </c>
      <c r="Z33" s="14">
        <v>14</v>
      </c>
      <c r="AA33" s="13" t="s">
        <v>306</v>
      </c>
      <c r="AB33" s="39" t="s">
        <v>286</v>
      </c>
      <c r="AC33" s="23" t="s">
        <v>153</v>
      </c>
      <c r="AD33" s="26">
        <v>1</v>
      </c>
      <c r="AE33" s="24" t="s">
        <v>287</v>
      </c>
      <c r="AF33" s="67" t="s">
        <v>286</v>
      </c>
      <c r="AG33" s="12">
        <v>2</v>
      </c>
      <c r="AH33" s="14">
        <v>4</v>
      </c>
      <c r="AI33" s="13" t="s">
        <v>236</v>
      </c>
      <c r="AJ33" s="39" t="s">
        <v>286</v>
      </c>
      <c r="AK33" s="23">
        <v>2</v>
      </c>
      <c r="AL33" s="26">
        <v>3</v>
      </c>
      <c r="AM33" s="24" t="s">
        <v>306</v>
      </c>
      <c r="AN33" s="67" t="s">
        <v>286</v>
      </c>
      <c r="AO33" s="15" t="s">
        <v>117</v>
      </c>
      <c r="AP33" s="14">
        <v>0</v>
      </c>
      <c r="AQ33" s="13">
        <v>0</v>
      </c>
      <c r="AR33" s="39" t="s">
        <v>298</v>
      </c>
      <c r="AS33" s="23" t="s">
        <v>133</v>
      </c>
      <c r="AT33" s="23" t="s">
        <v>133</v>
      </c>
      <c r="AU33" s="23" t="s">
        <v>133</v>
      </c>
      <c r="AV33" s="21" t="s">
        <v>283</v>
      </c>
    </row>
    <row r="34" spans="1:48" ht="46.5" customHeight="1">
      <c r="A34" s="97" t="s">
        <v>21</v>
      </c>
      <c r="B34" s="87" t="s">
        <v>118</v>
      </c>
      <c r="C34" s="12" t="s">
        <v>119</v>
      </c>
      <c r="D34" s="87">
        <v>4</v>
      </c>
      <c r="E34" s="23">
        <v>0.08</v>
      </c>
      <c r="F34" s="26">
        <v>4.1119791599999997E-2</v>
      </c>
      <c r="G34" s="36">
        <f>F34/E34</f>
        <v>0.51399739499999997</v>
      </c>
      <c r="H34" s="67" t="s">
        <v>431</v>
      </c>
      <c r="I34" s="12">
        <v>0.09</v>
      </c>
      <c r="J34" s="14">
        <v>5.57443195E-2</v>
      </c>
      <c r="K34" s="38">
        <f>J34/I34</f>
        <v>0.61938132777777777</v>
      </c>
      <c r="L34" s="39" t="s">
        <v>432</v>
      </c>
      <c r="M34" s="26">
        <v>0.4</v>
      </c>
      <c r="N34" s="26">
        <v>0.273945628</v>
      </c>
      <c r="O34" s="36">
        <f>N34/M34</f>
        <v>0.68486406999999994</v>
      </c>
      <c r="P34" s="67" t="s">
        <v>433</v>
      </c>
      <c r="Q34" s="12">
        <v>0.38</v>
      </c>
      <c r="R34" s="12">
        <v>0.26627694750000003</v>
      </c>
      <c r="S34" s="38">
        <f>R34/Q34</f>
        <v>0.70072880921052638</v>
      </c>
      <c r="T34" s="87" t="s">
        <v>434</v>
      </c>
      <c r="U34" s="23">
        <v>0.12</v>
      </c>
      <c r="V34" s="23">
        <v>7.1993021599999998E-2</v>
      </c>
      <c r="W34" s="36">
        <f>V34/U34</f>
        <v>0.59994184666666672</v>
      </c>
      <c r="X34" s="21" t="s">
        <v>427</v>
      </c>
      <c r="Y34" s="12">
        <v>0.06</v>
      </c>
      <c r="Z34" s="12">
        <v>2.6802207500000001E-2</v>
      </c>
      <c r="AA34" s="38">
        <f>Z34/Y34</f>
        <v>0.44670345833333336</v>
      </c>
      <c r="AB34" s="87" t="s">
        <v>315</v>
      </c>
      <c r="AC34" s="23">
        <v>0.09</v>
      </c>
      <c r="AD34" s="23">
        <v>5.1276979199999996E-2</v>
      </c>
      <c r="AE34" s="36">
        <f>AD34/AC34</f>
        <v>0.56974421333333336</v>
      </c>
      <c r="AF34" s="21" t="s">
        <v>426</v>
      </c>
      <c r="AG34" s="12">
        <v>0.12</v>
      </c>
      <c r="AH34" s="12">
        <v>7.2000276200000005E-2</v>
      </c>
      <c r="AI34" s="38">
        <f>AH34/AG34</f>
        <v>0.60000230166666668</v>
      </c>
      <c r="AJ34" s="87" t="s">
        <v>314</v>
      </c>
      <c r="AK34" s="23">
        <v>0.16</v>
      </c>
      <c r="AL34" s="23">
        <v>9.9063954900000001E-2</v>
      </c>
      <c r="AM34" s="36">
        <f>AL34/AK34</f>
        <v>0.61914971812499997</v>
      </c>
      <c r="AN34" s="21" t="s">
        <v>428</v>
      </c>
      <c r="AO34" s="12">
        <v>0.06</v>
      </c>
      <c r="AP34" s="12">
        <v>3.0119416500000003E-2</v>
      </c>
      <c r="AQ34" s="38">
        <f>AP34/AO34</f>
        <v>0.50199027500000004</v>
      </c>
      <c r="AR34" s="87" t="s">
        <v>429</v>
      </c>
      <c r="AS34" s="23">
        <v>0.01</v>
      </c>
      <c r="AT34" s="23">
        <v>3.3887600000000002E-3</v>
      </c>
      <c r="AU34" s="36">
        <f>AT34/AS34</f>
        <v>0.33887600000000001</v>
      </c>
      <c r="AV34" s="21" t="s">
        <v>430</v>
      </c>
    </row>
    <row r="35" spans="1:48" ht="41.25" customHeight="1">
      <c r="A35" s="97"/>
      <c r="B35" s="87" t="s">
        <v>120</v>
      </c>
      <c r="C35" s="12" t="s">
        <v>77</v>
      </c>
      <c r="D35" s="87">
        <v>20</v>
      </c>
      <c r="E35" s="23">
        <v>1</v>
      </c>
      <c r="F35" s="26">
        <v>2</v>
      </c>
      <c r="G35" s="24" t="s">
        <v>237</v>
      </c>
      <c r="H35" s="65" t="s">
        <v>232</v>
      </c>
      <c r="I35" s="12">
        <v>2</v>
      </c>
      <c r="J35" s="14">
        <v>1</v>
      </c>
      <c r="K35" s="13">
        <v>0.5</v>
      </c>
      <c r="L35" s="39" t="s">
        <v>242</v>
      </c>
      <c r="M35" s="26">
        <v>2</v>
      </c>
      <c r="N35" s="26">
        <v>1</v>
      </c>
      <c r="O35" s="24">
        <v>0.5</v>
      </c>
      <c r="P35" s="67" t="s">
        <v>316</v>
      </c>
      <c r="Q35" s="12">
        <v>1</v>
      </c>
      <c r="R35" s="14">
        <v>1</v>
      </c>
      <c r="S35" s="13" t="s">
        <v>236</v>
      </c>
      <c r="T35" s="39" t="s">
        <v>231</v>
      </c>
      <c r="U35" s="23">
        <v>1</v>
      </c>
      <c r="V35" s="26">
        <v>1</v>
      </c>
      <c r="W35" s="24" t="s">
        <v>236</v>
      </c>
      <c r="X35" s="67" t="s">
        <v>231</v>
      </c>
      <c r="Y35" s="12">
        <v>1</v>
      </c>
      <c r="Z35" s="14">
        <v>1</v>
      </c>
      <c r="AA35" s="13" t="s">
        <v>236</v>
      </c>
      <c r="AB35" s="39" t="s">
        <v>231</v>
      </c>
      <c r="AC35" s="23">
        <v>1</v>
      </c>
      <c r="AD35" s="26">
        <v>1</v>
      </c>
      <c r="AE35" s="24" t="s">
        <v>236</v>
      </c>
      <c r="AF35" s="67" t="s">
        <v>231</v>
      </c>
      <c r="AG35" s="12">
        <v>1</v>
      </c>
      <c r="AH35" s="14">
        <v>1</v>
      </c>
      <c r="AI35" s="13" t="s">
        <v>236</v>
      </c>
      <c r="AJ35" s="39" t="s">
        <v>231</v>
      </c>
      <c r="AK35" s="23">
        <v>1</v>
      </c>
      <c r="AL35" s="26">
        <v>1</v>
      </c>
      <c r="AM35" s="24" t="s">
        <v>306</v>
      </c>
      <c r="AN35" s="67" t="s">
        <v>286</v>
      </c>
      <c r="AO35" s="14" t="s">
        <v>133</v>
      </c>
      <c r="AP35" s="14">
        <v>2</v>
      </c>
      <c r="AQ35" s="13" t="s">
        <v>290</v>
      </c>
      <c r="AR35" s="39" t="s">
        <v>286</v>
      </c>
      <c r="AS35" s="23" t="s">
        <v>133</v>
      </c>
      <c r="AT35" s="23" t="s">
        <v>133</v>
      </c>
      <c r="AU35" s="23" t="s">
        <v>133</v>
      </c>
      <c r="AV35" s="21" t="s">
        <v>133</v>
      </c>
    </row>
    <row r="36" spans="1:48" ht="58.5" customHeight="1">
      <c r="A36" s="98" t="s">
        <v>22</v>
      </c>
      <c r="B36" s="87" t="s">
        <v>121</v>
      </c>
      <c r="C36" s="12" t="s">
        <v>110</v>
      </c>
      <c r="D36" s="42" t="s">
        <v>122</v>
      </c>
      <c r="E36" s="23" t="s">
        <v>123</v>
      </c>
      <c r="F36" s="36">
        <f>7/F28</f>
        <v>0.16666666666666666</v>
      </c>
      <c r="G36" s="36" t="s">
        <v>237</v>
      </c>
      <c r="H36" s="65" t="s">
        <v>334</v>
      </c>
      <c r="I36" s="13">
        <v>0.3</v>
      </c>
      <c r="J36" s="38">
        <f>9/J28</f>
        <v>0.13432835820895522</v>
      </c>
      <c r="K36" s="38">
        <f>J36/I36</f>
        <v>0.44776119402985076</v>
      </c>
      <c r="L36" s="70" t="s">
        <v>258</v>
      </c>
      <c r="M36" s="23" t="s">
        <v>4</v>
      </c>
      <c r="N36" s="35">
        <f>35/N28</f>
        <v>0.3888888888888889</v>
      </c>
      <c r="O36" s="36">
        <f>N36/0.4</f>
        <v>0.97222222222222221</v>
      </c>
      <c r="P36" s="74" t="s">
        <v>317</v>
      </c>
      <c r="Q36" s="12" t="s">
        <v>124</v>
      </c>
      <c r="R36" s="38">
        <f>3/R28</f>
        <v>4.7619047619047616E-2</v>
      </c>
      <c r="S36" s="38">
        <f>R36/0.2</f>
        <v>0.23809523809523808</v>
      </c>
      <c r="T36" s="70" t="s">
        <v>318</v>
      </c>
      <c r="U36" s="23" t="s">
        <v>124</v>
      </c>
      <c r="V36" s="36">
        <f>19/V28</f>
        <v>0.25333333333333335</v>
      </c>
      <c r="W36" s="36" t="s">
        <v>294</v>
      </c>
      <c r="X36" s="76" t="s">
        <v>334</v>
      </c>
      <c r="Y36" s="12" t="s">
        <v>11</v>
      </c>
      <c r="Z36" s="38">
        <f>2/Z28</f>
        <v>6.0606060606060608E-2</v>
      </c>
      <c r="AA36" s="38">
        <f>Z36/0.3</f>
        <v>0.20202020202020204</v>
      </c>
      <c r="AB36" s="70" t="s">
        <v>324</v>
      </c>
      <c r="AC36" s="23" t="s">
        <v>4</v>
      </c>
      <c r="AD36" s="36">
        <f>8/AD28</f>
        <v>9.1954022988505746E-2</v>
      </c>
      <c r="AE36" s="36">
        <f>AD36/0.4</f>
        <v>0.22988505747126436</v>
      </c>
      <c r="AF36" s="76" t="s">
        <v>326</v>
      </c>
      <c r="AG36" s="13">
        <v>0.3</v>
      </c>
      <c r="AH36" s="38">
        <f>10/AH28</f>
        <v>0.23255813953488372</v>
      </c>
      <c r="AI36" s="38">
        <f>AH36/0.3</f>
        <v>0.77519379844961245</v>
      </c>
      <c r="AJ36" s="70" t="s">
        <v>327</v>
      </c>
      <c r="AK36" s="24">
        <v>0.2</v>
      </c>
      <c r="AL36" s="36">
        <f>9/AL28</f>
        <v>0.15</v>
      </c>
      <c r="AM36" s="36">
        <f>AL36/AK36</f>
        <v>0.74999999999999989</v>
      </c>
      <c r="AN36" s="76" t="s">
        <v>330</v>
      </c>
      <c r="AO36" s="13">
        <v>0.2</v>
      </c>
      <c r="AP36" s="38">
        <f>2/AP28</f>
        <v>4.3478260869565216E-2</v>
      </c>
      <c r="AQ36" s="38">
        <f>AP36/AO36</f>
        <v>0.21739130434782608</v>
      </c>
      <c r="AR36" s="70" t="s">
        <v>333</v>
      </c>
      <c r="AS36" s="24">
        <v>0.05</v>
      </c>
      <c r="AT36" s="36">
        <f>1/AT28</f>
        <v>3.0303030303030304E-2</v>
      </c>
      <c r="AU36" s="36">
        <f>AT36/AS36</f>
        <v>0.60606060606060608</v>
      </c>
      <c r="AV36" s="76" t="s">
        <v>336</v>
      </c>
    </row>
    <row r="37" spans="1:48" ht="58.5" customHeight="1">
      <c r="A37" s="98"/>
      <c r="B37" s="87" t="s">
        <v>322</v>
      </c>
      <c r="C37" s="12" t="s">
        <v>323</v>
      </c>
      <c r="D37" s="42" t="s">
        <v>125</v>
      </c>
      <c r="E37" s="23" t="s">
        <v>3</v>
      </c>
      <c r="F37" s="23" t="s">
        <v>154</v>
      </c>
      <c r="G37" s="24" t="s">
        <v>247</v>
      </c>
      <c r="H37" s="21" t="s">
        <v>334</v>
      </c>
      <c r="I37" s="12" t="s">
        <v>3</v>
      </c>
      <c r="J37" s="12" t="s">
        <v>462</v>
      </c>
      <c r="K37" s="13">
        <v>0</v>
      </c>
      <c r="L37" s="87" t="s">
        <v>259</v>
      </c>
      <c r="M37" s="23" t="s">
        <v>125</v>
      </c>
      <c r="N37" s="23" t="s">
        <v>156</v>
      </c>
      <c r="O37" s="24" t="s">
        <v>293</v>
      </c>
      <c r="P37" s="21" t="s">
        <v>334</v>
      </c>
      <c r="Q37" s="12" t="s">
        <v>153</v>
      </c>
      <c r="R37" s="12">
        <v>1</v>
      </c>
      <c r="S37" s="13" t="s">
        <v>287</v>
      </c>
      <c r="T37" s="87" t="s">
        <v>334</v>
      </c>
      <c r="U37" s="23" t="s">
        <v>157</v>
      </c>
      <c r="V37" s="23" t="s">
        <v>158</v>
      </c>
      <c r="W37" s="24" t="s">
        <v>293</v>
      </c>
      <c r="X37" s="21" t="s">
        <v>334</v>
      </c>
      <c r="Y37" s="12" t="s">
        <v>157</v>
      </c>
      <c r="Z37" s="12" t="s">
        <v>159</v>
      </c>
      <c r="AA37" s="13" t="s">
        <v>293</v>
      </c>
      <c r="AB37" s="87" t="s">
        <v>334</v>
      </c>
      <c r="AC37" s="23" t="s">
        <v>157</v>
      </c>
      <c r="AD37" s="23">
        <v>44</v>
      </c>
      <c r="AE37" s="24" t="s">
        <v>293</v>
      </c>
      <c r="AF37" s="21" t="s">
        <v>334</v>
      </c>
      <c r="AG37" s="12" t="s">
        <v>125</v>
      </c>
      <c r="AH37" s="12">
        <v>0</v>
      </c>
      <c r="AI37" s="13">
        <v>0</v>
      </c>
      <c r="AJ37" s="87" t="s">
        <v>328</v>
      </c>
      <c r="AK37" s="23" t="s">
        <v>125</v>
      </c>
      <c r="AL37" s="23" t="s">
        <v>161</v>
      </c>
      <c r="AM37" s="24" t="s">
        <v>293</v>
      </c>
      <c r="AN37" s="21" t="s">
        <v>335</v>
      </c>
      <c r="AO37" s="12" t="s">
        <v>125</v>
      </c>
      <c r="AP37" s="12" t="s">
        <v>170</v>
      </c>
      <c r="AQ37" s="13" t="s">
        <v>293</v>
      </c>
      <c r="AR37" s="87" t="s">
        <v>335</v>
      </c>
      <c r="AS37" s="24" t="s">
        <v>133</v>
      </c>
      <c r="AT37" s="24" t="s">
        <v>133</v>
      </c>
      <c r="AU37" s="24" t="s">
        <v>133</v>
      </c>
      <c r="AV37" s="66" t="s">
        <v>133</v>
      </c>
    </row>
    <row r="38" spans="1:48" ht="53.25" customHeight="1">
      <c r="A38" s="98"/>
      <c r="B38" s="87" t="s">
        <v>126</v>
      </c>
      <c r="C38" s="12" t="s">
        <v>99</v>
      </c>
      <c r="D38" s="87">
        <v>4000</v>
      </c>
      <c r="E38" s="23">
        <v>150</v>
      </c>
      <c r="F38" s="26">
        <v>745</v>
      </c>
      <c r="G38" s="24" t="s">
        <v>237</v>
      </c>
      <c r="H38" s="21" t="s">
        <v>232</v>
      </c>
      <c r="I38" s="12">
        <v>100</v>
      </c>
      <c r="J38" s="14">
        <v>338</v>
      </c>
      <c r="K38" s="13" t="s">
        <v>236</v>
      </c>
      <c r="L38" s="39" t="s">
        <v>231</v>
      </c>
      <c r="M38" s="26">
        <v>60</v>
      </c>
      <c r="N38" s="26">
        <v>101</v>
      </c>
      <c r="O38" s="36" t="s">
        <v>306</v>
      </c>
      <c r="P38" s="67" t="s">
        <v>286</v>
      </c>
      <c r="Q38" s="12">
        <v>50</v>
      </c>
      <c r="R38" s="14">
        <v>19</v>
      </c>
      <c r="S38" s="38">
        <f>R38/Q38</f>
        <v>0.38</v>
      </c>
      <c r="T38" s="39" t="s">
        <v>319</v>
      </c>
      <c r="U38" s="23">
        <v>2500</v>
      </c>
      <c r="V38" s="26">
        <v>2118</v>
      </c>
      <c r="W38" s="36">
        <f>V38/U38</f>
        <v>0.84719999999999995</v>
      </c>
      <c r="X38" s="67" t="s">
        <v>321</v>
      </c>
      <c r="Y38" s="12">
        <v>500</v>
      </c>
      <c r="Z38" s="14">
        <v>3417</v>
      </c>
      <c r="AA38" s="38" t="s">
        <v>306</v>
      </c>
      <c r="AB38" s="87" t="s">
        <v>286</v>
      </c>
      <c r="AC38" s="23">
        <v>100</v>
      </c>
      <c r="AD38" s="26">
        <v>177</v>
      </c>
      <c r="AE38" s="24" t="s">
        <v>306</v>
      </c>
      <c r="AF38" s="67" t="s">
        <v>286</v>
      </c>
      <c r="AG38" s="12">
        <v>50</v>
      </c>
      <c r="AH38" s="14">
        <v>25</v>
      </c>
      <c r="AI38" s="13">
        <v>0.5</v>
      </c>
      <c r="AJ38" s="39" t="s">
        <v>329</v>
      </c>
      <c r="AK38" s="23">
        <v>70</v>
      </c>
      <c r="AL38" s="26">
        <v>46</v>
      </c>
      <c r="AM38" s="36">
        <f>AL38/AK38</f>
        <v>0.65714285714285714</v>
      </c>
      <c r="AN38" s="67" t="s">
        <v>331</v>
      </c>
      <c r="AO38" s="12">
        <v>30</v>
      </c>
      <c r="AP38" s="14">
        <v>27</v>
      </c>
      <c r="AQ38" s="13">
        <v>0.9</v>
      </c>
      <c r="AR38" s="39" t="s">
        <v>310</v>
      </c>
      <c r="AS38" s="24" t="s">
        <v>133</v>
      </c>
      <c r="AT38" s="24" t="s">
        <v>133</v>
      </c>
      <c r="AU38" s="24" t="s">
        <v>133</v>
      </c>
      <c r="AV38" s="66" t="s">
        <v>133</v>
      </c>
    </row>
    <row r="39" spans="1:48" ht="58.5" customHeight="1">
      <c r="A39" s="98"/>
      <c r="B39" s="87" t="s">
        <v>127</v>
      </c>
      <c r="C39" s="12" t="s">
        <v>128</v>
      </c>
      <c r="D39" s="87">
        <v>20000</v>
      </c>
      <c r="E39" s="23">
        <v>500</v>
      </c>
      <c r="F39" s="26" t="s">
        <v>461</v>
      </c>
      <c r="G39" s="24">
        <v>0.4</v>
      </c>
      <c r="H39" s="67" t="s">
        <v>248</v>
      </c>
      <c r="I39" s="12">
        <v>1000</v>
      </c>
      <c r="J39" s="14">
        <v>507</v>
      </c>
      <c r="K39" s="38">
        <f>J39/I39</f>
        <v>0.50700000000000001</v>
      </c>
      <c r="L39" s="39" t="s">
        <v>260</v>
      </c>
      <c r="M39" s="26">
        <v>500</v>
      </c>
      <c r="N39" s="26">
        <v>3700</v>
      </c>
      <c r="O39" s="36" t="s">
        <v>306</v>
      </c>
      <c r="P39" s="67" t="s">
        <v>286</v>
      </c>
      <c r="Q39" s="12">
        <v>500</v>
      </c>
      <c r="R39" s="14">
        <v>390</v>
      </c>
      <c r="S39" s="37">
        <f>R39/Q39</f>
        <v>0.78</v>
      </c>
      <c r="T39" s="39" t="s">
        <v>320</v>
      </c>
      <c r="U39" s="23">
        <v>3000</v>
      </c>
      <c r="V39" s="26">
        <v>3280</v>
      </c>
      <c r="W39" s="36" t="s">
        <v>306</v>
      </c>
      <c r="X39" s="67" t="s">
        <v>286</v>
      </c>
      <c r="Y39" s="12">
        <v>1000</v>
      </c>
      <c r="Z39" s="14">
        <v>3193</v>
      </c>
      <c r="AA39" s="38" t="s">
        <v>306</v>
      </c>
      <c r="AB39" s="87" t="s">
        <v>286</v>
      </c>
      <c r="AC39" s="23">
        <v>1000</v>
      </c>
      <c r="AD39" s="26">
        <v>2897</v>
      </c>
      <c r="AE39" s="24" t="s">
        <v>306</v>
      </c>
      <c r="AF39" s="67" t="s">
        <v>286</v>
      </c>
      <c r="AG39" s="12">
        <v>200</v>
      </c>
      <c r="AH39" s="14">
        <v>13026</v>
      </c>
      <c r="AI39" s="34" t="s">
        <v>236</v>
      </c>
      <c r="AJ39" s="39" t="s">
        <v>286</v>
      </c>
      <c r="AK39" s="23">
        <v>500</v>
      </c>
      <c r="AL39" s="23">
        <v>0</v>
      </c>
      <c r="AM39" s="24">
        <v>0</v>
      </c>
      <c r="AN39" s="21" t="s">
        <v>332</v>
      </c>
      <c r="AO39" s="14">
        <v>1000</v>
      </c>
      <c r="AP39" s="14">
        <v>1184</v>
      </c>
      <c r="AQ39" s="18">
        <v>1.1839999999999999</v>
      </c>
      <c r="AR39" s="39" t="s">
        <v>289</v>
      </c>
      <c r="AS39" s="23" t="s">
        <v>153</v>
      </c>
      <c r="AT39" s="26">
        <v>23</v>
      </c>
      <c r="AU39" s="24" t="s">
        <v>287</v>
      </c>
      <c r="AV39" s="67" t="s">
        <v>286</v>
      </c>
    </row>
    <row r="40" spans="1:48" ht="48" customHeight="1">
      <c r="A40" s="98" t="s">
        <v>33</v>
      </c>
      <c r="B40" s="87" t="s">
        <v>129</v>
      </c>
      <c r="C40" s="12" t="s">
        <v>89</v>
      </c>
      <c r="D40" s="87" t="s">
        <v>130</v>
      </c>
      <c r="E40" s="23">
        <v>1</v>
      </c>
      <c r="F40" s="23">
        <v>1</v>
      </c>
      <c r="G40" s="24" t="s">
        <v>237</v>
      </c>
      <c r="H40" s="21" t="s">
        <v>232</v>
      </c>
      <c r="I40" s="12" t="s">
        <v>153</v>
      </c>
      <c r="J40" s="12">
        <v>0</v>
      </c>
      <c r="K40" s="12" t="s">
        <v>153</v>
      </c>
      <c r="L40" s="87" t="s">
        <v>240</v>
      </c>
      <c r="M40" s="23" t="s">
        <v>8</v>
      </c>
      <c r="N40" s="23">
        <v>2</v>
      </c>
      <c r="O40" s="36" t="s">
        <v>306</v>
      </c>
      <c r="P40" s="67" t="s">
        <v>286</v>
      </c>
      <c r="Q40" s="12" t="s">
        <v>153</v>
      </c>
      <c r="R40" s="12">
        <v>0</v>
      </c>
      <c r="S40" s="12" t="s">
        <v>153</v>
      </c>
      <c r="T40" s="87" t="s">
        <v>278</v>
      </c>
      <c r="U40" s="23" t="s">
        <v>153</v>
      </c>
      <c r="V40" s="23" t="s">
        <v>153</v>
      </c>
      <c r="W40" s="23" t="s">
        <v>153</v>
      </c>
      <c r="X40" s="21" t="s">
        <v>278</v>
      </c>
      <c r="Y40" s="12" t="s">
        <v>133</v>
      </c>
      <c r="Z40" s="12" t="s">
        <v>133</v>
      </c>
      <c r="AA40" s="12" t="s">
        <v>133</v>
      </c>
      <c r="AB40" s="87" t="s">
        <v>325</v>
      </c>
      <c r="AC40" s="23" t="s">
        <v>153</v>
      </c>
      <c r="AD40" s="23">
        <v>3</v>
      </c>
      <c r="AE40" s="24" t="s">
        <v>287</v>
      </c>
      <c r="AF40" s="21" t="s">
        <v>286</v>
      </c>
      <c r="AG40" s="12">
        <v>1</v>
      </c>
      <c r="AH40" s="12">
        <v>9</v>
      </c>
      <c r="AI40" s="13" t="s">
        <v>306</v>
      </c>
      <c r="AJ40" s="87" t="s">
        <v>231</v>
      </c>
      <c r="AK40" s="23" t="s">
        <v>153</v>
      </c>
      <c r="AL40" s="23">
        <v>1</v>
      </c>
      <c r="AM40" s="24" t="s">
        <v>287</v>
      </c>
      <c r="AN40" s="21" t="s">
        <v>286</v>
      </c>
      <c r="AO40" s="12" t="s">
        <v>153</v>
      </c>
      <c r="AP40" s="12">
        <v>0</v>
      </c>
      <c r="AQ40" s="12" t="s">
        <v>153</v>
      </c>
      <c r="AR40" s="87" t="s">
        <v>278</v>
      </c>
      <c r="AS40" s="23">
        <v>1</v>
      </c>
      <c r="AT40" s="23">
        <v>7</v>
      </c>
      <c r="AU40" s="24" t="s">
        <v>306</v>
      </c>
      <c r="AV40" s="21" t="s">
        <v>286</v>
      </c>
    </row>
    <row r="41" spans="1:48" ht="48.75" customHeight="1">
      <c r="A41" s="98"/>
      <c r="B41" s="87" t="s">
        <v>131</v>
      </c>
      <c r="C41" s="12" t="s">
        <v>77</v>
      </c>
      <c r="D41" s="87" t="s">
        <v>130</v>
      </c>
      <c r="E41" s="23">
        <v>1</v>
      </c>
      <c r="F41" s="23">
        <v>1</v>
      </c>
      <c r="G41" s="24" t="s">
        <v>237</v>
      </c>
      <c r="H41" s="21" t="s">
        <v>232</v>
      </c>
      <c r="I41" s="12" t="s">
        <v>132</v>
      </c>
      <c r="J41" s="12">
        <v>1</v>
      </c>
      <c r="K41" s="13" t="s">
        <v>237</v>
      </c>
      <c r="L41" s="87" t="s">
        <v>232</v>
      </c>
      <c r="M41" s="23" t="s">
        <v>8</v>
      </c>
      <c r="N41" s="23">
        <v>2</v>
      </c>
      <c r="O41" s="36" t="s">
        <v>306</v>
      </c>
      <c r="P41" s="67" t="s">
        <v>286</v>
      </c>
      <c r="Q41" s="12">
        <v>1</v>
      </c>
      <c r="R41" s="12">
        <v>1</v>
      </c>
      <c r="S41" s="13" t="s">
        <v>293</v>
      </c>
      <c r="T41" s="87" t="s">
        <v>286</v>
      </c>
      <c r="U41" s="23">
        <v>1</v>
      </c>
      <c r="V41" s="23">
        <v>1</v>
      </c>
      <c r="W41" s="24" t="s">
        <v>293</v>
      </c>
      <c r="X41" s="21" t="s">
        <v>286</v>
      </c>
      <c r="Y41" s="12" t="s">
        <v>133</v>
      </c>
      <c r="Z41" s="12" t="s">
        <v>133</v>
      </c>
      <c r="AA41" s="12" t="s">
        <v>133</v>
      </c>
      <c r="AB41" s="87" t="s">
        <v>325</v>
      </c>
      <c r="AC41" s="23" t="s">
        <v>153</v>
      </c>
      <c r="AD41" s="23">
        <v>1</v>
      </c>
      <c r="AE41" s="24" t="s">
        <v>287</v>
      </c>
      <c r="AF41" s="21" t="s">
        <v>286</v>
      </c>
      <c r="AG41" s="12">
        <v>1</v>
      </c>
      <c r="AH41" s="12">
        <v>4</v>
      </c>
      <c r="AI41" s="13" t="s">
        <v>306</v>
      </c>
      <c r="AJ41" s="87" t="s">
        <v>231</v>
      </c>
      <c r="AK41" s="23" t="s">
        <v>153</v>
      </c>
      <c r="AL41" s="23">
        <v>3</v>
      </c>
      <c r="AM41" s="24" t="s">
        <v>287</v>
      </c>
      <c r="AN41" s="21" t="s">
        <v>286</v>
      </c>
      <c r="AO41" s="12" t="s">
        <v>153</v>
      </c>
      <c r="AP41" s="12">
        <v>1</v>
      </c>
      <c r="AQ41" s="13" t="s">
        <v>290</v>
      </c>
      <c r="AR41" s="87" t="s">
        <v>289</v>
      </c>
      <c r="AS41" s="23" t="s">
        <v>133</v>
      </c>
      <c r="AT41" s="23" t="s">
        <v>133</v>
      </c>
      <c r="AU41" s="23" t="s">
        <v>133</v>
      </c>
      <c r="AV41" s="21" t="s">
        <v>278</v>
      </c>
    </row>
    <row r="42" spans="1:48" s="2" customFormat="1" ht="18.75" customHeight="1">
      <c r="A42" s="5"/>
      <c r="B42" s="1"/>
      <c r="L42" s="71"/>
      <c r="P42" s="71"/>
      <c r="Q42" s="6"/>
      <c r="T42" s="71"/>
      <c r="X42" s="71"/>
      <c r="AB42" s="71"/>
      <c r="AF42" s="71"/>
      <c r="AJ42" s="71"/>
      <c r="AN42" s="71"/>
      <c r="AR42" s="71"/>
      <c r="AS42" s="16"/>
      <c r="AV42" s="71"/>
    </row>
  </sheetData>
  <mergeCells count="25">
    <mergeCell ref="E1:AV1"/>
    <mergeCell ref="A1:D1"/>
    <mergeCell ref="A34:A35"/>
    <mergeCell ref="A36:A39"/>
    <mergeCell ref="A40:A41"/>
    <mergeCell ref="A28:A33"/>
    <mergeCell ref="A11:A16"/>
    <mergeCell ref="A17:A22"/>
    <mergeCell ref="A23:A27"/>
    <mergeCell ref="A4:A10"/>
    <mergeCell ref="C2:C3"/>
    <mergeCell ref="D2:D3"/>
    <mergeCell ref="AS2:AV2"/>
    <mergeCell ref="AO2:AR2"/>
    <mergeCell ref="AK2:AN2"/>
    <mergeCell ref="AG2:AJ2"/>
    <mergeCell ref="A2:A3"/>
    <mergeCell ref="B2:B3"/>
    <mergeCell ref="I2:L2"/>
    <mergeCell ref="E2:H2"/>
    <mergeCell ref="AC2:AF2"/>
    <mergeCell ref="Y2:AB2"/>
    <mergeCell ref="U2:X2"/>
    <mergeCell ref="Q2:T2"/>
    <mergeCell ref="M2:P2"/>
  </mergeCells>
  <phoneticPr fontId="12" type="noConversion"/>
  <pageMargins left="0.43" right="0.28999999999999998" top="0.74803149606299213" bottom="0.74803149606299213" header="0.31496062992125984" footer="0.31496062992125984"/>
  <pageSetup paperSize="9" orientation="landscape" r:id="rId1"/>
  <ignoredErrors>
    <ignoredError sqref="S27:S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zoomScale="90" zoomScaleNormal="90" workbookViewId="0">
      <pane xSplit="6" ySplit="3" topLeftCell="G4" activePane="bottomRight" state="frozen"/>
      <selection pane="topRight" activeCell="F1" sqref="F1"/>
      <selection pane="bottomLeft" activeCell="A5" sqref="A5"/>
      <selection pane="bottomRight" activeCell="H3" sqref="H3"/>
    </sheetView>
  </sheetViews>
  <sheetFormatPr defaultRowHeight="13.5"/>
  <cols>
    <col min="1" max="1" width="9" style="58"/>
    <col min="2" max="2" width="15.5" style="58" customWidth="1"/>
    <col min="3" max="3" width="10.625" style="58" customWidth="1"/>
    <col min="4" max="4" width="8.125" style="58" customWidth="1"/>
    <col min="5" max="6" width="7.625" style="58" customWidth="1"/>
    <col min="7" max="7" width="6.625" style="58" customWidth="1"/>
    <col min="8" max="8" width="8.75" style="58" customWidth="1"/>
    <col min="9" max="9" width="9" style="58"/>
    <col min="10" max="10" width="8.75" style="80" customWidth="1"/>
    <col min="11" max="11" width="6.375" style="59" customWidth="1"/>
    <col min="12" max="12" width="8.75" style="59" customWidth="1"/>
    <col min="13" max="13" width="9" style="59"/>
    <col min="14" max="14" width="9" style="85"/>
    <col min="15" max="15" width="6.625" style="58" customWidth="1"/>
    <col min="16" max="16" width="8.875" style="58" customWidth="1"/>
    <col min="17" max="17" width="9" style="58"/>
    <col min="18" max="18" width="9" style="80"/>
    <col min="19" max="19" width="7.75" style="59" customWidth="1"/>
    <col min="20" max="20" width="9.125" style="59" bestFit="1" customWidth="1"/>
    <col min="21" max="21" width="9" style="59"/>
    <col min="22" max="22" width="9" style="85"/>
    <col min="23" max="16384" width="9" style="58"/>
  </cols>
  <sheetData>
    <row r="1" spans="1:44" s="4" customFormat="1" ht="28.5" customHeight="1">
      <c r="A1" s="95" t="s">
        <v>437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</row>
    <row r="2" spans="1:44" s="9" customFormat="1" ht="25.5" customHeight="1">
      <c r="A2" s="88" t="s">
        <v>346</v>
      </c>
      <c r="B2" s="88" t="s">
        <v>347</v>
      </c>
      <c r="C2" s="88" t="s">
        <v>38</v>
      </c>
      <c r="D2" s="102" t="s">
        <v>174</v>
      </c>
      <c r="E2" s="102"/>
      <c r="F2" s="102"/>
      <c r="G2" s="101" t="s">
        <v>175</v>
      </c>
      <c r="H2" s="101"/>
      <c r="I2" s="101"/>
      <c r="J2" s="101"/>
      <c r="K2" s="102" t="s">
        <v>176</v>
      </c>
      <c r="L2" s="102"/>
      <c r="M2" s="102"/>
      <c r="N2" s="102"/>
      <c r="O2" s="101" t="s">
        <v>177</v>
      </c>
      <c r="P2" s="101"/>
      <c r="Q2" s="101"/>
      <c r="R2" s="101"/>
      <c r="S2" s="102" t="s">
        <v>178</v>
      </c>
      <c r="T2" s="102"/>
      <c r="U2" s="102"/>
      <c r="V2" s="102"/>
    </row>
    <row r="3" spans="1:44" s="9" customFormat="1" ht="33" customHeight="1">
      <c r="A3" s="88"/>
      <c r="B3" s="88"/>
      <c r="C3" s="88"/>
      <c r="D3" s="51" t="s">
        <v>179</v>
      </c>
      <c r="E3" s="51" t="s">
        <v>173</v>
      </c>
      <c r="F3" s="51" t="s">
        <v>339</v>
      </c>
      <c r="G3" s="21" t="s">
        <v>173</v>
      </c>
      <c r="H3" s="21" t="s">
        <v>456</v>
      </c>
      <c r="I3" s="21" t="s">
        <v>343</v>
      </c>
      <c r="J3" s="21" t="s">
        <v>345</v>
      </c>
      <c r="K3" s="51" t="s">
        <v>173</v>
      </c>
      <c r="L3" s="51" t="s">
        <v>340</v>
      </c>
      <c r="M3" s="51" t="s">
        <v>165</v>
      </c>
      <c r="N3" s="51" t="s">
        <v>344</v>
      </c>
      <c r="O3" s="21" t="s">
        <v>173</v>
      </c>
      <c r="P3" s="21" t="s">
        <v>340</v>
      </c>
      <c r="Q3" s="21" t="s">
        <v>165</v>
      </c>
      <c r="R3" s="21" t="s">
        <v>344</v>
      </c>
      <c r="S3" s="51" t="s">
        <v>173</v>
      </c>
      <c r="T3" s="51" t="s">
        <v>340</v>
      </c>
      <c r="U3" s="51" t="s">
        <v>165</v>
      </c>
      <c r="V3" s="51" t="s">
        <v>344</v>
      </c>
    </row>
    <row r="4" spans="1:44" s="4" customFormat="1" ht="24">
      <c r="A4" s="98" t="s">
        <v>180</v>
      </c>
      <c r="B4" s="51" t="s">
        <v>181</v>
      </c>
      <c r="C4" s="12" t="s">
        <v>166</v>
      </c>
      <c r="D4" s="14">
        <v>96</v>
      </c>
      <c r="E4" s="14">
        <v>96</v>
      </c>
      <c r="F4" s="14">
        <v>96</v>
      </c>
      <c r="G4" s="26">
        <v>97</v>
      </c>
      <c r="H4" s="53">
        <v>97.6</v>
      </c>
      <c r="I4" s="36" t="s">
        <v>341</v>
      </c>
      <c r="J4" s="78">
        <v>97</v>
      </c>
      <c r="K4" s="14">
        <v>96</v>
      </c>
      <c r="L4" s="12">
        <v>95.2</v>
      </c>
      <c r="M4" s="12" t="s">
        <v>342</v>
      </c>
      <c r="N4" s="81">
        <v>96</v>
      </c>
      <c r="O4" s="26">
        <v>97</v>
      </c>
      <c r="P4" s="53">
        <v>97.28</v>
      </c>
      <c r="Q4" s="53" t="s">
        <v>341</v>
      </c>
      <c r="R4" s="78">
        <v>97</v>
      </c>
      <c r="S4" s="14">
        <v>96</v>
      </c>
      <c r="T4" s="14">
        <v>97.79</v>
      </c>
      <c r="U4" s="14" t="s">
        <v>341</v>
      </c>
      <c r="V4" s="81">
        <v>96</v>
      </c>
    </row>
    <row r="5" spans="1:44" s="44" customFormat="1" ht="24">
      <c r="A5" s="98"/>
      <c r="B5" s="48" t="s">
        <v>182</v>
      </c>
      <c r="C5" s="18" t="s">
        <v>166</v>
      </c>
      <c r="D5" s="14">
        <v>75</v>
      </c>
      <c r="E5" s="14">
        <v>72</v>
      </c>
      <c r="F5" s="14">
        <v>73</v>
      </c>
      <c r="G5" s="26">
        <v>63.5</v>
      </c>
      <c r="H5" s="53">
        <v>64.510000000000005</v>
      </c>
      <c r="I5" s="36" t="s">
        <v>341</v>
      </c>
      <c r="J5" s="78">
        <v>65</v>
      </c>
      <c r="K5" s="14">
        <v>75</v>
      </c>
      <c r="L5" s="12">
        <v>83.19</v>
      </c>
      <c r="M5" s="12" t="s">
        <v>341</v>
      </c>
      <c r="N5" s="81">
        <v>76</v>
      </c>
      <c r="O5" s="26">
        <v>63</v>
      </c>
      <c r="P5" s="53">
        <v>69.7</v>
      </c>
      <c r="Q5" s="53" t="s">
        <v>341</v>
      </c>
      <c r="R5" s="78">
        <v>67</v>
      </c>
      <c r="S5" s="14">
        <v>84</v>
      </c>
      <c r="T5" s="14">
        <v>90.38</v>
      </c>
      <c r="U5" s="14" t="s">
        <v>341</v>
      </c>
      <c r="V5" s="81">
        <v>86</v>
      </c>
    </row>
    <row r="6" spans="1:44" s="40" customFormat="1" ht="29.25" customHeight="1">
      <c r="A6" s="98"/>
      <c r="B6" s="39" t="s">
        <v>183</v>
      </c>
      <c r="C6" s="14" t="s">
        <v>184</v>
      </c>
      <c r="D6" s="14">
        <v>200</v>
      </c>
      <c r="E6" s="14">
        <v>139</v>
      </c>
      <c r="F6" s="14">
        <v>165</v>
      </c>
      <c r="G6" s="23">
        <v>20</v>
      </c>
      <c r="H6" s="53">
        <v>21</v>
      </c>
      <c r="I6" s="53" t="s">
        <v>341</v>
      </c>
      <c r="J6" s="78">
        <v>22</v>
      </c>
      <c r="K6" s="12">
        <v>16</v>
      </c>
      <c r="L6" s="12">
        <v>8</v>
      </c>
      <c r="M6" s="12" t="s">
        <v>342</v>
      </c>
      <c r="N6" s="81">
        <v>18</v>
      </c>
      <c r="O6" s="23">
        <v>9</v>
      </c>
      <c r="P6" s="53">
        <v>13</v>
      </c>
      <c r="Q6" s="53" t="s">
        <v>341</v>
      </c>
      <c r="R6" s="78">
        <v>10</v>
      </c>
      <c r="S6" s="12">
        <v>11</v>
      </c>
      <c r="T6" s="43">
        <v>18</v>
      </c>
      <c r="U6" s="43" t="s">
        <v>341</v>
      </c>
      <c r="V6" s="81">
        <v>13</v>
      </c>
    </row>
    <row r="7" spans="1:44" s="4" customFormat="1" ht="30.75" customHeight="1">
      <c r="A7" s="98"/>
      <c r="B7" s="51" t="s">
        <v>425</v>
      </c>
      <c r="C7" s="12" t="s">
        <v>185</v>
      </c>
      <c r="D7" s="14">
        <v>93</v>
      </c>
      <c r="E7" s="14">
        <v>92.2</v>
      </c>
      <c r="F7" s="14">
        <v>92.5</v>
      </c>
      <c r="G7" s="26">
        <v>85</v>
      </c>
      <c r="H7" s="53">
        <v>90.5</v>
      </c>
      <c r="I7" s="53" t="s">
        <v>341</v>
      </c>
      <c r="J7" s="78">
        <v>85</v>
      </c>
      <c r="K7" s="14">
        <v>93</v>
      </c>
      <c r="L7" s="12">
        <v>91</v>
      </c>
      <c r="M7" s="12" t="s">
        <v>342</v>
      </c>
      <c r="N7" s="81">
        <v>93</v>
      </c>
      <c r="O7" s="26">
        <v>93</v>
      </c>
      <c r="P7" s="53">
        <v>90</v>
      </c>
      <c r="Q7" s="53" t="s">
        <v>342</v>
      </c>
      <c r="R7" s="78">
        <v>94</v>
      </c>
      <c r="S7" s="14">
        <v>93</v>
      </c>
      <c r="T7" s="45">
        <v>90.5</v>
      </c>
      <c r="U7" s="45" t="s">
        <v>342</v>
      </c>
      <c r="V7" s="82">
        <v>93</v>
      </c>
    </row>
    <row r="8" spans="1:44" s="4" customFormat="1" ht="36">
      <c r="A8" s="98"/>
      <c r="B8" s="51" t="s">
        <v>186</v>
      </c>
      <c r="C8" s="12" t="s">
        <v>187</v>
      </c>
      <c r="D8" s="12">
        <v>400</v>
      </c>
      <c r="E8" s="12">
        <v>340</v>
      </c>
      <c r="F8" s="12">
        <v>370</v>
      </c>
      <c r="G8" s="23">
        <v>41</v>
      </c>
      <c r="H8" s="53">
        <v>168</v>
      </c>
      <c r="I8" s="53" t="s">
        <v>341</v>
      </c>
      <c r="J8" s="78">
        <v>50</v>
      </c>
      <c r="K8" s="12">
        <v>30</v>
      </c>
      <c r="L8" s="43">
        <v>54</v>
      </c>
      <c r="M8" s="43" t="s">
        <v>341</v>
      </c>
      <c r="N8" s="81">
        <v>30</v>
      </c>
      <c r="O8" s="23">
        <v>26</v>
      </c>
      <c r="P8" s="53">
        <v>32</v>
      </c>
      <c r="Q8" s="53" t="s">
        <v>341</v>
      </c>
      <c r="R8" s="78">
        <v>28</v>
      </c>
      <c r="S8" s="12">
        <v>12</v>
      </c>
      <c r="T8" s="43">
        <v>43</v>
      </c>
      <c r="U8" s="43" t="s">
        <v>341</v>
      </c>
      <c r="V8" s="81">
        <v>14</v>
      </c>
    </row>
    <row r="9" spans="1:44" s="4" customFormat="1" ht="36">
      <c r="A9" s="98" t="s">
        <v>188</v>
      </c>
      <c r="B9" s="51" t="s">
        <v>189</v>
      </c>
      <c r="C9" s="12" t="s">
        <v>190</v>
      </c>
      <c r="D9" s="12">
        <v>20</v>
      </c>
      <c r="E9" s="12">
        <v>20</v>
      </c>
      <c r="F9" s="12">
        <v>20</v>
      </c>
      <c r="G9" s="23">
        <v>5</v>
      </c>
      <c r="H9" s="53">
        <v>3</v>
      </c>
      <c r="I9" s="53" t="s">
        <v>342</v>
      </c>
      <c r="J9" s="78">
        <v>5</v>
      </c>
      <c r="K9" s="12">
        <v>4</v>
      </c>
      <c r="L9" s="43">
        <v>5</v>
      </c>
      <c r="M9" s="43" t="s">
        <v>341</v>
      </c>
      <c r="N9" s="81">
        <v>4</v>
      </c>
      <c r="O9" s="23">
        <v>2</v>
      </c>
      <c r="P9" s="53">
        <v>2</v>
      </c>
      <c r="Q9" s="53" t="s">
        <v>341</v>
      </c>
      <c r="R9" s="78">
        <v>2</v>
      </c>
      <c r="S9" s="12">
        <v>1</v>
      </c>
      <c r="T9" s="43">
        <v>0</v>
      </c>
      <c r="U9" s="43" t="s">
        <v>342</v>
      </c>
      <c r="V9" s="81">
        <v>1</v>
      </c>
    </row>
    <row r="10" spans="1:44" s="4" customFormat="1" ht="48">
      <c r="A10" s="98"/>
      <c r="B10" s="51" t="s">
        <v>191</v>
      </c>
      <c r="C10" s="12" t="s">
        <v>190</v>
      </c>
      <c r="D10" s="12">
        <v>15</v>
      </c>
      <c r="E10" s="12">
        <v>1</v>
      </c>
      <c r="F10" s="12">
        <v>3</v>
      </c>
      <c r="G10" s="23">
        <v>1</v>
      </c>
      <c r="H10" s="53">
        <v>2</v>
      </c>
      <c r="I10" s="53" t="s">
        <v>341</v>
      </c>
      <c r="J10" s="78">
        <v>2</v>
      </c>
      <c r="K10" s="12" t="s">
        <v>192</v>
      </c>
      <c r="L10" s="43">
        <v>2</v>
      </c>
      <c r="M10" s="43" t="s">
        <v>341</v>
      </c>
      <c r="N10" s="82" t="s">
        <v>348</v>
      </c>
      <c r="O10" s="23" t="s">
        <v>192</v>
      </c>
      <c r="P10" s="53">
        <v>1</v>
      </c>
      <c r="Q10" s="53" t="s">
        <v>341</v>
      </c>
      <c r="R10" s="78" t="s">
        <v>348</v>
      </c>
      <c r="S10" s="12" t="s">
        <v>193</v>
      </c>
      <c r="T10" s="43">
        <v>1</v>
      </c>
      <c r="U10" s="43" t="s">
        <v>341</v>
      </c>
      <c r="V10" s="81" t="s">
        <v>349</v>
      </c>
    </row>
    <row r="11" spans="1:44" s="4" customFormat="1" ht="60" customHeight="1">
      <c r="A11" s="98"/>
      <c r="B11" s="51" t="s">
        <v>194</v>
      </c>
      <c r="C11" s="12" t="s">
        <v>190</v>
      </c>
      <c r="D11" s="12" t="s">
        <v>195</v>
      </c>
      <c r="E11" s="12">
        <v>0</v>
      </c>
      <c r="F11" s="12">
        <v>3</v>
      </c>
      <c r="G11" s="23" t="s">
        <v>196</v>
      </c>
      <c r="H11" s="53">
        <v>0</v>
      </c>
      <c r="I11" s="54" t="s">
        <v>390</v>
      </c>
      <c r="J11" s="79" t="s">
        <v>350</v>
      </c>
      <c r="K11" s="12" t="s">
        <v>197</v>
      </c>
      <c r="L11" s="43">
        <v>0</v>
      </c>
      <c r="M11" s="43" t="s">
        <v>351</v>
      </c>
      <c r="N11" s="82" t="s">
        <v>352</v>
      </c>
      <c r="O11" s="23" t="s">
        <v>197</v>
      </c>
      <c r="P11" s="53">
        <v>0</v>
      </c>
      <c r="Q11" s="54" t="s">
        <v>164</v>
      </c>
      <c r="R11" s="79" t="s">
        <v>352</v>
      </c>
      <c r="S11" s="12">
        <v>0</v>
      </c>
      <c r="T11" s="45">
        <v>0</v>
      </c>
      <c r="U11" s="45" t="s">
        <v>164</v>
      </c>
      <c r="V11" s="51">
        <v>0</v>
      </c>
    </row>
    <row r="12" spans="1:44" s="4" customFormat="1" ht="49.5" customHeight="1">
      <c r="A12" s="98"/>
      <c r="B12" s="51" t="s">
        <v>353</v>
      </c>
      <c r="C12" s="12" t="s">
        <v>354</v>
      </c>
      <c r="D12" s="12" t="s">
        <v>355</v>
      </c>
      <c r="E12" s="12" t="s">
        <v>356</v>
      </c>
      <c r="F12" s="12" t="s">
        <v>356</v>
      </c>
      <c r="G12" s="23" t="s">
        <v>357</v>
      </c>
      <c r="H12" s="53">
        <v>0</v>
      </c>
      <c r="I12" s="53" t="s">
        <v>358</v>
      </c>
      <c r="J12" s="79" t="s">
        <v>357</v>
      </c>
      <c r="K12" s="64" t="s">
        <v>359</v>
      </c>
      <c r="L12" s="43" t="s">
        <v>360</v>
      </c>
      <c r="M12" s="64" t="s">
        <v>358</v>
      </c>
      <c r="N12" s="83" t="s">
        <v>359</v>
      </c>
      <c r="O12" s="62" t="s">
        <v>361</v>
      </c>
      <c r="P12" s="53" t="s">
        <v>362</v>
      </c>
      <c r="Q12" s="53" t="s">
        <v>358</v>
      </c>
      <c r="R12" s="21" t="s">
        <v>361</v>
      </c>
      <c r="S12" s="60" t="s">
        <v>363</v>
      </c>
      <c r="T12" s="45" t="s">
        <v>364</v>
      </c>
      <c r="U12" s="45" t="s">
        <v>358</v>
      </c>
      <c r="V12" s="86" t="s">
        <v>363</v>
      </c>
    </row>
    <row r="13" spans="1:44" s="4" customFormat="1" ht="24">
      <c r="A13" s="98"/>
      <c r="B13" s="51" t="s">
        <v>198</v>
      </c>
      <c r="C13" s="12" t="s">
        <v>190</v>
      </c>
      <c r="D13" s="12">
        <v>12</v>
      </c>
      <c r="E13" s="12">
        <v>3</v>
      </c>
      <c r="F13" s="12" t="s">
        <v>392</v>
      </c>
      <c r="G13" s="23">
        <v>0</v>
      </c>
      <c r="H13" s="53">
        <v>2</v>
      </c>
      <c r="I13" s="53" t="s">
        <v>341</v>
      </c>
      <c r="J13" s="78">
        <v>1</v>
      </c>
      <c r="K13" s="11">
        <v>1</v>
      </c>
      <c r="L13" s="63">
        <v>2</v>
      </c>
      <c r="M13" s="63" t="s">
        <v>341</v>
      </c>
      <c r="N13" s="84">
        <v>2</v>
      </c>
      <c r="O13" s="23">
        <v>1</v>
      </c>
      <c r="P13" s="53">
        <v>1</v>
      </c>
      <c r="Q13" s="53" t="s">
        <v>341</v>
      </c>
      <c r="R13" s="78">
        <v>1</v>
      </c>
      <c r="S13" s="12">
        <v>0</v>
      </c>
      <c r="T13" s="45">
        <v>0</v>
      </c>
      <c r="U13" s="45" t="s">
        <v>164</v>
      </c>
      <c r="V13" s="51">
        <v>0</v>
      </c>
    </row>
    <row r="14" spans="1:44" s="4" customFormat="1" ht="36">
      <c r="A14" s="98"/>
      <c r="B14" s="51" t="s">
        <v>199</v>
      </c>
      <c r="C14" s="12" t="s">
        <v>50</v>
      </c>
      <c r="D14" s="12">
        <v>100</v>
      </c>
      <c r="E14" s="12">
        <v>92.79</v>
      </c>
      <c r="F14" s="12">
        <v>95.21</v>
      </c>
      <c r="G14" s="23">
        <v>100</v>
      </c>
      <c r="H14" s="53">
        <v>100</v>
      </c>
      <c r="I14" s="53" t="s">
        <v>341</v>
      </c>
      <c r="J14" s="78">
        <v>100</v>
      </c>
      <c r="K14" s="12">
        <v>100</v>
      </c>
      <c r="L14" s="43">
        <v>100</v>
      </c>
      <c r="M14" s="43" t="s">
        <v>341</v>
      </c>
      <c r="N14" s="81">
        <v>100</v>
      </c>
      <c r="O14" s="23">
        <v>85</v>
      </c>
      <c r="P14" s="53">
        <v>100</v>
      </c>
      <c r="Q14" s="53" t="s">
        <v>341</v>
      </c>
      <c r="R14" s="78">
        <v>90</v>
      </c>
      <c r="S14" s="12">
        <v>100</v>
      </c>
      <c r="T14" s="43" t="s">
        <v>200</v>
      </c>
      <c r="U14" s="43" t="s">
        <v>341</v>
      </c>
      <c r="V14" s="81">
        <v>100</v>
      </c>
    </row>
    <row r="15" spans="1:44" s="4" customFormat="1" ht="24">
      <c r="A15" s="98"/>
      <c r="B15" s="51" t="s">
        <v>201</v>
      </c>
      <c r="C15" s="12" t="s">
        <v>187</v>
      </c>
      <c r="D15" s="12">
        <v>260</v>
      </c>
      <c r="E15" s="12">
        <v>215</v>
      </c>
      <c r="F15" s="12">
        <v>234</v>
      </c>
      <c r="G15" s="23">
        <v>20</v>
      </c>
      <c r="H15" s="53">
        <v>20</v>
      </c>
      <c r="I15" s="53" t="s">
        <v>341</v>
      </c>
      <c r="J15" s="78">
        <v>20</v>
      </c>
      <c r="K15" s="12">
        <v>26</v>
      </c>
      <c r="L15" s="43">
        <v>16</v>
      </c>
      <c r="M15" s="43" t="s">
        <v>342</v>
      </c>
      <c r="N15" s="81">
        <v>28</v>
      </c>
      <c r="O15" s="23">
        <v>19</v>
      </c>
      <c r="P15" s="53">
        <v>15</v>
      </c>
      <c r="Q15" s="53" t="s">
        <v>342</v>
      </c>
      <c r="R15" s="78">
        <v>20</v>
      </c>
      <c r="S15" s="12">
        <v>6</v>
      </c>
      <c r="T15" s="43">
        <v>14</v>
      </c>
      <c r="U15" s="43" t="s">
        <v>341</v>
      </c>
      <c r="V15" s="81">
        <v>7</v>
      </c>
    </row>
    <row r="16" spans="1:44" s="4" customFormat="1" ht="36">
      <c r="A16" s="98"/>
      <c r="B16" s="51" t="s">
        <v>202</v>
      </c>
      <c r="C16" s="12" t="s">
        <v>203</v>
      </c>
      <c r="D16" s="12" t="s">
        <v>365</v>
      </c>
      <c r="E16" s="12" t="s">
        <v>393</v>
      </c>
      <c r="F16" s="12" t="s">
        <v>394</v>
      </c>
      <c r="G16" s="23" t="s">
        <v>395</v>
      </c>
      <c r="H16" s="53">
        <v>2</v>
      </c>
      <c r="I16" s="53" t="s">
        <v>341</v>
      </c>
      <c r="J16" s="78">
        <v>3</v>
      </c>
      <c r="K16" s="12" t="s">
        <v>395</v>
      </c>
      <c r="L16" s="43">
        <v>12</v>
      </c>
      <c r="M16" s="43" t="s">
        <v>341</v>
      </c>
      <c r="N16" s="81">
        <v>3</v>
      </c>
      <c r="O16" s="23" t="s">
        <v>395</v>
      </c>
      <c r="P16" s="53">
        <v>0</v>
      </c>
      <c r="Q16" s="53" t="s">
        <v>342</v>
      </c>
      <c r="R16" s="78">
        <v>3</v>
      </c>
      <c r="S16" s="12" t="s">
        <v>396</v>
      </c>
      <c r="T16" s="43">
        <v>0</v>
      </c>
      <c r="U16" s="45" t="s">
        <v>164</v>
      </c>
      <c r="V16" s="51">
        <v>1</v>
      </c>
    </row>
    <row r="17" spans="1:22" s="4" customFormat="1" ht="36">
      <c r="A17" s="98"/>
      <c r="B17" s="51" t="s">
        <v>205</v>
      </c>
      <c r="C17" s="12" t="s">
        <v>206</v>
      </c>
      <c r="D17" s="12">
        <v>8</v>
      </c>
      <c r="E17" s="12" t="s">
        <v>397</v>
      </c>
      <c r="F17" s="12" t="s">
        <v>404</v>
      </c>
      <c r="G17" s="23" t="s">
        <v>409</v>
      </c>
      <c r="H17" s="53">
        <v>4</v>
      </c>
      <c r="I17" s="53" t="s">
        <v>341</v>
      </c>
      <c r="J17" s="78">
        <v>1</v>
      </c>
      <c r="K17" s="12" t="s">
        <v>409</v>
      </c>
      <c r="L17" s="43">
        <v>0</v>
      </c>
      <c r="M17" s="45" t="s">
        <v>164</v>
      </c>
      <c r="N17" s="82" t="s">
        <v>414</v>
      </c>
      <c r="O17" s="23" t="s">
        <v>409</v>
      </c>
      <c r="P17" s="53">
        <v>0</v>
      </c>
      <c r="Q17" s="54" t="s">
        <v>164</v>
      </c>
      <c r="R17" s="79" t="s">
        <v>414</v>
      </c>
      <c r="S17" s="12" t="s">
        <v>204</v>
      </c>
      <c r="T17" s="43">
        <v>0</v>
      </c>
      <c r="U17" s="45" t="s">
        <v>164</v>
      </c>
      <c r="V17" s="51" t="s">
        <v>414</v>
      </c>
    </row>
    <row r="18" spans="1:22" s="4" customFormat="1" ht="33" customHeight="1">
      <c r="A18" s="98" t="s">
        <v>207</v>
      </c>
      <c r="B18" s="51" t="s">
        <v>208</v>
      </c>
      <c r="C18" s="12" t="s">
        <v>190</v>
      </c>
      <c r="D18" s="12">
        <v>3</v>
      </c>
      <c r="E18" s="12" t="s">
        <v>398</v>
      </c>
      <c r="F18" s="12">
        <v>3</v>
      </c>
      <c r="G18" s="23">
        <v>0</v>
      </c>
      <c r="H18" s="53">
        <v>0</v>
      </c>
      <c r="I18" s="54" t="s">
        <v>390</v>
      </c>
      <c r="J18" s="79">
        <v>0</v>
      </c>
      <c r="K18" s="12" t="s">
        <v>209</v>
      </c>
      <c r="L18" s="43">
        <v>1</v>
      </c>
      <c r="M18" s="43" t="s">
        <v>341</v>
      </c>
      <c r="N18" s="81" t="s">
        <v>366</v>
      </c>
      <c r="O18" s="23" t="s">
        <v>409</v>
      </c>
      <c r="P18" s="53">
        <v>0</v>
      </c>
      <c r="Q18" s="54" t="s">
        <v>164</v>
      </c>
      <c r="R18" s="79">
        <v>1</v>
      </c>
      <c r="S18" s="12">
        <v>0</v>
      </c>
      <c r="T18" s="45">
        <v>0</v>
      </c>
      <c r="U18" s="45" t="s">
        <v>164</v>
      </c>
      <c r="V18" s="51">
        <v>0</v>
      </c>
    </row>
    <row r="19" spans="1:22" s="4" customFormat="1" ht="48" customHeight="1">
      <c r="A19" s="98"/>
      <c r="B19" s="51" t="s">
        <v>210</v>
      </c>
      <c r="C19" s="12" t="s">
        <v>211</v>
      </c>
      <c r="D19" s="12" t="s">
        <v>367</v>
      </c>
      <c r="E19" s="12" t="s">
        <v>399</v>
      </c>
      <c r="F19" s="12" t="s">
        <v>405</v>
      </c>
      <c r="G19" s="23">
        <v>1</v>
      </c>
      <c r="H19" s="53">
        <v>0</v>
      </c>
      <c r="I19" s="53" t="s">
        <v>342</v>
      </c>
      <c r="J19" s="78" t="s">
        <v>412</v>
      </c>
      <c r="K19" s="12" t="s">
        <v>409</v>
      </c>
      <c r="L19" s="43">
        <v>0</v>
      </c>
      <c r="M19" s="45" t="s">
        <v>164</v>
      </c>
      <c r="N19" s="82" t="s">
        <v>415</v>
      </c>
      <c r="O19" s="23">
        <v>1</v>
      </c>
      <c r="P19" s="53">
        <v>0</v>
      </c>
      <c r="Q19" s="53" t="s">
        <v>342</v>
      </c>
      <c r="R19" s="78" t="s">
        <v>416</v>
      </c>
      <c r="S19" s="12" t="s">
        <v>204</v>
      </c>
      <c r="T19" s="43">
        <v>0</v>
      </c>
      <c r="U19" s="45" t="s">
        <v>164</v>
      </c>
      <c r="V19" s="51">
        <v>1</v>
      </c>
    </row>
    <row r="20" spans="1:22" s="4" customFormat="1" ht="36">
      <c r="A20" s="98"/>
      <c r="B20" s="51" t="s">
        <v>76</v>
      </c>
      <c r="C20" s="12" t="s">
        <v>190</v>
      </c>
      <c r="D20" s="12">
        <v>6</v>
      </c>
      <c r="E20" s="12">
        <v>0</v>
      </c>
      <c r="F20" s="12">
        <v>2</v>
      </c>
      <c r="G20" s="23">
        <v>0</v>
      </c>
      <c r="H20" s="54">
        <v>0</v>
      </c>
      <c r="I20" s="54" t="s">
        <v>390</v>
      </c>
      <c r="J20" s="79">
        <v>0</v>
      </c>
      <c r="K20" s="12" t="s">
        <v>212</v>
      </c>
      <c r="L20" s="43">
        <v>1</v>
      </c>
      <c r="M20" s="43" t="s">
        <v>341</v>
      </c>
      <c r="N20" s="81">
        <v>1</v>
      </c>
      <c r="O20" s="23" t="s">
        <v>212</v>
      </c>
      <c r="P20" s="53">
        <v>1</v>
      </c>
      <c r="Q20" s="53" t="s">
        <v>341</v>
      </c>
      <c r="R20" s="78">
        <v>1</v>
      </c>
      <c r="S20" s="12">
        <v>0</v>
      </c>
      <c r="T20" s="45">
        <v>0</v>
      </c>
      <c r="U20" s="45" t="s">
        <v>164</v>
      </c>
      <c r="V20" s="51">
        <v>0</v>
      </c>
    </row>
    <row r="21" spans="1:22" s="4" customFormat="1" ht="24.75" customHeight="1">
      <c r="A21" s="98" t="s">
        <v>213</v>
      </c>
      <c r="B21" s="51" t="s">
        <v>79</v>
      </c>
      <c r="C21" s="12" t="s">
        <v>214</v>
      </c>
      <c r="D21" s="12">
        <v>6000</v>
      </c>
      <c r="E21" s="12">
        <v>5300</v>
      </c>
      <c r="F21" s="12">
        <v>5980</v>
      </c>
      <c r="G21" s="23">
        <v>440</v>
      </c>
      <c r="H21" s="53">
        <v>329.69</v>
      </c>
      <c r="I21" s="53" t="s">
        <v>342</v>
      </c>
      <c r="J21" s="78">
        <v>460</v>
      </c>
      <c r="K21" s="12">
        <v>2300</v>
      </c>
      <c r="L21" s="12">
        <v>2664.3923319999999</v>
      </c>
      <c r="M21" s="12" t="s">
        <v>341</v>
      </c>
      <c r="N21" s="81">
        <v>2540</v>
      </c>
      <c r="O21" s="23">
        <v>500</v>
      </c>
      <c r="P21" s="53">
        <v>149.82400000000001</v>
      </c>
      <c r="Q21" s="53" t="s">
        <v>342</v>
      </c>
      <c r="R21" s="78">
        <v>540</v>
      </c>
      <c r="S21" s="12">
        <v>100</v>
      </c>
      <c r="T21" s="57">
        <v>185.91637499999999</v>
      </c>
      <c r="U21" s="61" t="s">
        <v>341</v>
      </c>
      <c r="V21" s="81">
        <v>135</v>
      </c>
    </row>
    <row r="22" spans="1:22" s="4" customFormat="1" ht="24">
      <c r="A22" s="98"/>
      <c r="B22" s="51" t="s">
        <v>215</v>
      </c>
      <c r="C22" s="12" t="s">
        <v>206</v>
      </c>
      <c r="D22" s="12" t="s">
        <v>216</v>
      </c>
      <c r="E22" s="12" t="s">
        <v>400</v>
      </c>
      <c r="F22" s="12" t="s">
        <v>406</v>
      </c>
      <c r="G22" s="23" t="s">
        <v>409</v>
      </c>
      <c r="H22" s="53">
        <v>1</v>
      </c>
      <c r="I22" s="53" t="s">
        <v>341</v>
      </c>
      <c r="J22" s="78">
        <v>1</v>
      </c>
      <c r="K22" s="12" t="s">
        <v>409</v>
      </c>
      <c r="L22" s="43">
        <v>2</v>
      </c>
      <c r="M22" s="43" t="s">
        <v>341</v>
      </c>
      <c r="N22" s="81">
        <v>1</v>
      </c>
      <c r="O22" s="23" t="s">
        <v>409</v>
      </c>
      <c r="P22" s="53">
        <v>1</v>
      </c>
      <c r="Q22" s="53" t="s">
        <v>341</v>
      </c>
      <c r="R22" s="78">
        <v>1</v>
      </c>
      <c r="S22" s="12">
        <v>0</v>
      </c>
      <c r="T22" s="45">
        <v>0</v>
      </c>
      <c r="U22" s="45" t="s">
        <v>164</v>
      </c>
      <c r="V22" s="51">
        <v>0</v>
      </c>
    </row>
    <row r="23" spans="1:22" s="4" customFormat="1" ht="24">
      <c r="A23" s="98"/>
      <c r="B23" s="51" t="s">
        <v>217</v>
      </c>
      <c r="C23" s="12" t="s">
        <v>218</v>
      </c>
      <c r="D23" s="12">
        <v>200</v>
      </c>
      <c r="E23" s="12">
        <v>166</v>
      </c>
      <c r="F23" s="12">
        <v>182</v>
      </c>
      <c r="G23" s="23">
        <v>17</v>
      </c>
      <c r="H23" s="53">
        <v>18</v>
      </c>
      <c r="I23" s="53" t="s">
        <v>411</v>
      </c>
      <c r="J23" s="78">
        <v>18</v>
      </c>
      <c r="K23" s="12">
        <v>20</v>
      </c>
      <c r="L23" s="43">
        <v>20</v>
      </c>
      <c r="M23" s="43" t="s">
        <v>341</v>
      </c>
      <c r="N23" s="81">
        <v>21</v>
      </c>
      <c r="O23" s="23">
        <v>24</v>
      </c>
      <c r="P23" s="53">
        <v>11</v>
      </c>
      <c r="Q23" s="53" t="s">
        <v>342</v>
      </c>
      <c r="R23" s="78">
        <v>26</v>
      </c>
      <c r="S23" s="12">
        <v>9</v>
      </c>
      <c r="T23" s="43">
        <v>7</v>
      </c>
      <c r="U23" s="43" t="s">
        <v>342</v>
      </c>
      <c r="V23" s="81">
        <v>11</v>
      </c>
    </row>
    <row r="24" spans="1:22" s="4" customFormat="1" ht="24">
      <c r="A24" s="98"/>
      <c r="B24" s="51" t="s">
        <v>219</v>
      </c>
      <c r="C24" s="12" t="s">
        <v>220</v>
      </c>
      <c r="D24" s="12">
        <v>50</v>
      </c>
      <c r="E24" s="41" t="s">
        <v>401</v>
      </c>
      <c r="F24" s="41" t="s">
        <v>407</v>
      </c>
      <c r="G24" s="23" t="s">
        <v>410</v>
      </c>
      <c r="H24" s="53">
        <v>0</v>
      </c>
      <c r="I24" s="53" t="s">
        <v>342</v>
      </c>
      <c r="J24" s="78" t="s">
        <v>413</v>
      </c>
      <c r="K24" s="12">
        <v>3</v>
      </c>
      <c r="L24" s="43">
        <v>4</v>
      </c>
      <c r="M24" s="43" t="s">
        <v>341</v>
      </c>
      <c r="N24" s="81">
        <v>6</v>
      </c>
      <c r="O24" s="23">
        <v>4</v>
      </c>
      <c r="P24" s="53">
        <v>4</v>
      </c>
      <c r="Q24" s="53" t="s">
        <v>341</v>
      </c>
      <c r="R24" s="78">
        <v>6</v>
      </c>
      <c r="S24" s="12" t="s">
        <v>204</v>
      </c>
      <c r="T24" s="43">
        <v>0</v>
      </c>
      <c r="U24" s="45" t="s">
        <v>164</v>
      </c>
      <c r="V24" s="51" t="s">
        <v>414</v>
      </c>
    </row>
    <row r="25" spans="1:22" s="4" customFormat="1" ht="36">
      <c r="A25" s="98"/>
      <c r="B25" s="51" t="s">
        <v>221</v>
      </c>
      <c r="C25" s="12" t="s">
        <v>222</v>
      </c>
      <c r="D25" s="12">
        <v>10</v>
      </c>
      <c r="E25" s="12" t="s">
        <v>402</v>
      </c>
      <c r="F25" s="12" t="s">
        <v>402</v>
      </c>
      <c r="G25" s="23">
        <v>1</v>
      </c>
      <c r="H25" s="53">
        <v>0</v>
      </c>
      <c r="I25" s="53" t="s">
        <v>342</v>
      </c>
      <c r="J25" s="78">
        <v>1</v>
      </c>
      <c r="K25" s="12">
        <v>1</v>
      </c>
      <c r="L25" s="12">
        <v>6</v>
      </c>
      <c r="M25" s="12" t="s">
        <v>341</v>
      </c>
      <c r="N25" s="81">
        <v>1</v>
      </c>
      <c r="O25" s="23" t="s">
        <v>409</v>
      </c>
      <c r="P25" s="53">
        <v>0</v>
      </c>
      <c r="Q25" s="54" t="s">
        <v>164</v>
      </c>
      <c r="R25" s="79" t="s">
        <v>414</v>
      </c>
      <c r="S25" s="12" t="s">
        <v>204</v>
      </c>
      <c r="T25" s="43">
        <v>0</v>
      </c>
      <c r="U25" s="45" t="s">
        <v>164</v>
      </c>
      <c r="V25" s="51" t="s">
        <v>414</v>
      </c>
    </row>
    <row r="26" spans="1:22" s="4" customFormat="1" ht="24">
      <c r="A26" s="98"/>
      <c r="B26" s="51" t="s">
        <v>223</v>
      </c>
      <c r="C26" s="12" t="s">
        <v>206</v>
      </c>
      <c r="D26" s="12">
        <v>30</v>
      </c>
      <c r="E26" s="41" t="s">
        <v>403</v>
      </c>
      <c r="F26" s="41" t="s">
        <v>408</v>
      </c>
      <c r="G26" s="23" t="s">
        <v>409</v>
      </c>
      <c r="H26" s="53">
        <v>0</v>
      </c>
      <c r="I26" s="54" t="s">
        <v>390</v>
      </c>
      <c r="J26" s="79">
        <v>1</v>
      </c>
      <c r="K26" s="12" t="s">
        <v>424</v>
      </c>
      <c r="L26" s="43">
        <v>0</v>
      </c>
      <c r="M26" s="43" t="s">
        <v>342</v>
      </c>
      <c r="N26" s="81">
        <v>3</v>
      </c>
      <c r="O26" s="23" t="s">
        <v>424</v>
      </c>
      <c r="P26" s="53">
        <v>0</v>
      </c>
      <c r="Q26" s="53" t="s">
        <v>342</v>
      </c>
      <c r="R26" s="78">
        <v>3</v>
      </c>
      <c r="S26" s="12" t="s">
        <v>204</v>
      </c>
      <c r="T26" s="43">
        <v>0</v>
      </c>
      <c r="U26" s="45" t="s">
        <v>164</v>
      </c>
      <c r="V26" s="51" t="s">
        <v>414</v>
      </c>
    </row>
    <row r="27" spans="1:22" s="4" customFormat="1" ht="24">
      <c r="A27" s="98"/>
      <c r="B27" s="51" t="s">
        <v>97</v>
      </c>
      <c r="C27" s="12" t="s">
        <v>187</v>
      </c>
      <c r="D27" s="12">
        <v>50</v>
      </c>
      <c r="E27" s="12">
        <v>25</v>
      </c>
      <c r="F27" s="12">
        <v>36</v>
      </c>
      <c r="G27" s="23">
        <v>8</v>
      </c>
      <c r="H27" s="53">
        <v>7</v>
      </c>
      <c r="I27" s="53" t="s">
        <v>342</v>
      </c>
      <c r="J27" s="78">
        <v>8</v>
      </c>
      <c r="K27" s="12">
        <v>2</v>
      </c>
      <c r="L27" s="43">
        <v>4</v>
      </c>
      <c r="M27" s="43" t="s">
        <v>341</v>
      </c>
      <c r="N27" s="81">
        <v>3</v>
      </c>
      <c r="O27" s="23">
        <v>7</v>
      </c>
      <c r="P27" s="53">
        <v>3</v>
      </c>
      <c r="Q27" s="53" t="s">
        <v>342</v>
      </c>
      <c r="R27" s="78">
        <v>11</v>
      </c>
      <c r="S27" s="12">
        <v>1</v>
      </c>
      <c r="T27" s="43">
        <v>1</v>
      </c>
      <c r="U27" s="43" t="s">
        <v>341</v>
      </c>
      <c r="V27" s="81">
        <v>1</v>
      </c>
    </row>
    <row r="28" spans="1:22" s="4" customFormat="1" ht="24">
      <c r="A28" s="98" t="s">
        <v>224</v>
      </c>
      <c r="B28" s="51" t="s">
        <v>225</v>
      </c>
      <c r="C28" s="12" t="s">
        <v>226</v>
      </c>
      <c r="D28" s="14">
        <v>40</v>
      </c>
      <c r="E28" s="14">
        <v>35</v>
      </c>
      <c r="F28" s="14">
        <v>37</v>
      </c>
      <c r="G28" s="26">
        <v>26.5</v>
      </c>
      <c r="H28" s="26">
        <v>23.36</v>
      </c>
      <c r="I28" s="26" t="s">
        <v>342</v>
      </c>
      <c r="J28" s="78">
        <v>28</v>
      </c>
      <c r="K28" s="14">
        <v>45</v>
      </c>
      <c r="L28" s="47">
        <v>45.45</v>
      </c>
      <c r="M28" s="47" t="s">
        <v>341</v>
      </c>
      <c r="N28" s="81">
        <v>47</v>
      </c>
      <c r="O28" s="26">
        <v>43</v>
      </c>
      <c r="P28" s="53">
        <v>45.65</v>
      </c>
      <c r="Q28" s="53" t="s">
        <v>341</v>
      </c>
      <c r="R28" s="78">
        <v>44</v>
      </c>
      <c r="S28" s="14">
        <v>16</v>
      </c>
      <c r="T28" s="14">
        <v>18.600000000000001</v>
      </c>
      <c r="U28" s="14" t="s">
        <v>341</v>
      </c>
      <c r="V28" s="81">
        <v>18</v>
      </c>
    </row>
    <row r="29" spans="1:22" s="4" customFormat="1" ht="24">
      <c r="A29" s="98"/>
      <c r="B29" s="51" t="s">
        <v>227</v>
      </c>
      <c r="C29" s="12" t="s">
        <v>226</v>
      </c>
      <c r="D29" s="14">
        <v>25</v>
      </c>
      <c r="E29" s="14">
        <v>21</v>
      </c>
      <c r="F29" s="14">
        <v>23</v>
      </c>
      <c r="G29" s="26">
        <v>17.5</v>
      </c>
      <c r="H29" s="26">
        <v>14.95</v>
      </c>
      <c r="I29" s="26" t="s">
        <v>342</v>
      </c>
      <c r="J29" s="78">
        <v>19</v>
      </c>
      <c r="K29" s="14">
        <v>33</v>
      </c>
      <c r="L29" s="47">
        <v>31.17</v>
      </c>
      <c r="M29" s="47" t="s">
        <v>342</v>
      </c>
      <c r="N29" s="81">
        <v>35.5</v>
      </c>
      <c r="O29" s="26">
        <v>54.5</v>
      </c>
      <c r="P29" s="53">
        <v>54.35</v>
      </c>
      <c r="Q29" s="53" t="s">
        <v>342</v>
      </c>
      <c r="R29" s="78">
        <v>56.5</v>
      </c>
      <c r="S29" s="14">
        <v>35</v>
      </c>
      <c r="T29" s="14">
        <v>30.23</v>
      </c>
      <c r="U29" s="14" t="s">
        <v>342</v>
      </c>
      <c r="V29" s="81">
        <v>37</v>
      </c>
    </row>
    <row r="30" spans="1:22" s="4" customFormat="1" ht="24">
      <c r="A30" s="98"/>
      <c r="B30" s="51" t="s">
        <v>109</v>
      </c>
      <c r="C30" s="12" t="s">
        <v>226</v>
      </c>
      <c r="D30" s="14" t="s">
        <v>228</v>
      </c>
      <c r="E30" s="14">
        <v>47</v>
      </c>
      <c r="F30" s="14">
        <v>52</v>
      </c>
      <c r="G30" s="26">
        <v>50</v>
      </c>
      <c r="H30" s="26">
        <v>44.86</v>
      </c>
      <c r="I30" s="26" t="s">
        <v>342</v>
      </c>
      <c r="J30" s="78">
        <v>60</v>
      </c>
      <c r="K30" s="14">
        <v>62</v>
      </c>
      <c r="L30" s="47">
        <v>51.95</v>
      </c>
      <c r="M30" s="47" t="s">
        <v>342</v>
      </c>
      <c r="N30" s="81">
        <v>66</v>
      </c>
      <c r="O30" s="26">
        <v>45</v>
      </c>
      <c r="P30" s="53">
        <v>50</v>
      </c>
      <c r="Q30" s="53" t="s">
        <v>341</v>
      </c>
      <c r="R30" s="78">
        <v>50</v>
      </c>
      <c r="S30" s="14">
        <v>29</v>
      </c>
      <c r="T30" s="14">
        <v>25.58</v>
      </c>
      <c r="U30" s="14" t="s">
        <v>342</v>
      </c>
      <c r="V30" s="81">
        <v>34</v>
      </c>
    </row>
    <row r="31" spans="1:22" s="4" customFormat="1" ht="24">
      <c r="A31" s="98"/>
      <c r="B31" s="51" t="s">
        <v>229</v>
      </c>
      <c r="C31" s="12" t="s">
        <v>230</v>
      </c>
      <c r="D31" s="14">
        <v>50</v>
      </c>
      <c r="E31" s="41" t="s">
        <v>417</v>
      </c>
      <c r="F31" s="41" t="s">
        <v>419</v>
      </c>
      <c r="G31" s="26" t="s">
        <v>406</v>
      </c>
      <c r="H31" s="53">
        <v>1</v>
      </c>
      <c r="I31" s="53" t="s">
        <v>342</v>
      </c>
      <c r="J31" s="78" t="s">
        <v>420</v>
      </c>
      <c r="K31" s="12" t="s">
        <v>421</v>
      </c>
      <c r="L31" s="47">
        <v>9</v>
      </c>
      <c r="M31" s="47" t="s">
        <v>342</v>
      </c>
      <c r="N31" s="81">
        <v>11</v>
      </c>
      <c r="O31" s="23" t="s">
        <v>422</v>
      </c>
      <c r="P31" s="53">
        <v>8</v>
      </c>
      <c r="Q31" s="53" t="s">
        <v>341</v>
      </c>
      <c r="R31" s="78" t="s">
        <v>423</v>
      </c>
      <c r="S31" s="12" t="s">
        <v>368</v>
      </c>
      <c r="T31" s="43">
        <v>1</v>
      </c>
      <c r="U31" s="43" t="s">
        <v>341</v>
      </c>
      <c r="V31" s="81">
        <v>1</v>
      </c>
    </row>
    <row r="32" spans="1:22" s="4" customFormat="1" ht="24">
      <c r="A32" s="98"/>
      <c r="B32" s="51" t="s">
        <v>369</v>
      </c>
      <c r="C32" s="12" t="s">
        <v>370</v>
      </c>
      <c r="D32" s="14" t="s">
        <v>371</v>
      </c>
      <c r="E32" s="14" t="s">
        <v>372</v>
      </c>
      <c r="F32" s="14" t="s">
        <v>410</v>
      </c>
      <c r="G32" s="23" t="s">
        <v>409</v>
      </c>
      <c r="H32" s="53">
        <v>0</v>
      </c>
      <c r="I32" s="54" t="s">
        <v>390</v>
      </c>
      <c r="J32" s="79">
        <v>1</v>
      </c>
      <c r="K32" s="12" t="s">
        <v>409</v>
      </c>
      <c r="L32" s="43">
        <v>1</v>
      </c>
      <c r="M32" s="43" t="s">
        <v>341</v>
      </c>
      <c r="N32" s="81">
        <v>1</v>
      </c>
      <c r="O32" s="23" t="s">
        <v>409</v>
      </c>
      <c r="P32" s="53">
        <v>1</v>
      </c>
      <c r="Q32" s="53" t="s">
        <v>341</v>
      </c>
      <c r="R32" s="78" t="s">
        <v>414</v>
      </c>
      <c r="S32" s="12" t="s">
        <v>368</v>
      </c>
      <c r="T32" s="43">
        <v>0</v>
      </c>
      <c r="U32" s="45" t="s">
        <v>164</v>
      </c>
      <c r="V32" s="51" t="s">
        <v>414</v>
      </c>
    </row>
    <row r="33" spans="1:22" s="4" customFormat="1" ht="24">
      <c r="A33" s="98"/>
      <c r="B33" s="51" t="s">
        <v>373</v>
      </c>
      <c r="C33" s="12" t="s">
        <v>374</v>
      </c>
      <c r="D33" s="12" t="s">
        <v>375</v>
      </c>
      <c r="E33" s="12" t="s">
        <v>418</v>
      </c>
      <c r="F33" s="12" t="s">
        <v>375</v>
      </c>
      <c r="G33" s="23">
        <v>18</v>
      </c>
      <c r="H33" s="53">
        <v>23</v>
      </c>
      <c r="I33" s="53" t="s">
        <v>341</v>
      </c>
      <c r="J33" s="78">
        <v>18</v>
      </c>
      <c r="K33" s="12">
        <v>18</v>
      </c>
      <c r="L33" s="43">
        <v>14</v>
      </c>
      <c r="M33" s="43" t="s">
        <v>342</v>
      </c>
      <c r="N33" s="81">
        <v>20</v>
      </c>
      <c r="O33" s="23">
        <v>5</v>
      </c>
      <c r="P33" s="53">
        <v>3</v>
      </c>
      <c r="Q33" s="53" t="s">
        <v>342</v>
      </c>
      <c r="R33" s="78">
        <v>10</v>
      </c>
      <c r="S33" s="12">
        <v>2</v>
      </c>
      <c r="T33" s="43">
        <v>3</v>
      </c>
      <c r="U33" s="43" t="s">
        <v>341</v>
      </c>
      <c r="V33" s="81">
        <v>3</v>
      </c>
    </row>
    <row r="34" spans="1:22" s="4" customFormat="1" ht="36">
      <c r="A34" s="98" t="s">
        <v>376</v>
      </c>
      <c r="B34" s="51" t="s">
        <v>377</v>
      </c>
      <c r="C34" s="12" t="s">
        <v>378</v>
      </c>
      <c r="D34" s="14">
        <v>30</v>
      </c>
      <c r="E34" s="14">
        <v>20</v>
      </c>
      <c r="F34" s="14">
        <v>23</v>
      </c>
      <c r="G34" s="26">
        <v>18</v>
      </c>
      <c r="H34" s="53">
        <v>13.08</v>
      </c>
      <c r="I34" s="53" t="s">
        <v>342</v>
      </c>
      <c r="J34" s="78">
        <v>20</v>
      </c>
      <c r="K34" s="14">
        <v>15</v>
      </c>
      <c r="L34" s="43">
        <v>23.38</v>
      </c>
      <c r="M34" s="43" t="s">
        <v>341</v>
      </c>
      <c r="N34" s="81">
        <v>20</v>
      </c>
      <c r="O34" s="26">
        <v>23</v>
      </c>
      <c r="P34" s="53">
        <v>28.26</v>
      </c>
      <c r="Q34" s="53" t="s">
        <v>341</v>
      </c>
      <c r="R34" s="78">
        <v>30</v>
      </c>
      <c r="S34" s="14">
        <v>19</v>
      </c>
      <c r="T34" s="43">
        <v>7.32</v>
      </c>
      <c r="U34" s="43" t="s">
        <v>342</v>
      </c>
      <c r="V34" s="81">
        <v>21</v>
      </c>
    </row>
    <row r="35" spans="1:22" s="4" customFormat="1" ht="36">
      <c r="A35" s="98"/>
      <c r="B35" s="51" t="s">
        <v>379</v>
      </c>
      <c r="C35" s="12" t="s">
        <v>380</v>
      </c>
      <c r="D35" s="14">
        <v>150</v>
      </c>
      <c r="E35" s="14">
        <v>150</v>
      </c>
      <c r="F35" s="14">
        <v>150</v>
      </c>
      <c r="G35" s="26">
        <v>10</v>
      </c>
      <c r="H35" s="53">
        <v>16</v>
      </c>
      <c r="I35" s="53" t="s">
        <v>341</v>
      </c>
      <c r="J35" s="78">
        <v>10</v>
      </c>
      <c r="K35" s="14">
        <v>5</v>
      </c>
      <c r="L35" s="43">
        <v>0</v>
      </c>
      <c r="M35" s="43" t="s">
        <v>342</v>
      </c>
      <c r="N35" s="81">
        <v>5</v>
      </c>
      <c r="O35" s="26">
        <v>15</v>
      </c>
      <c r="P35" s="53">
        <v>3</v>
      </c>
      <c r="Q35" s="53" t="s">
        <v>342</v>
      </c>
      <c r="R35" s="78">
        <v>15</v>
      </c>
      <c r="S35" s="14">
        <v>3</v>
      </c>
      <c r="T35" s="43">
        <v>2</v>
      </c>
      <c r="U35" s="43" t="s">
        <v>342</v>
      </c>
      <c r="V35" s="81">
        <v>3</v>
      </c>
    </row>
    <row r="36" spans="1:22" s="4" customFormat="1" ht="32.25" customHeight="1">
      <c r="A36" s="98"/>
      <c r="B36" s="51" t="s">
        <v>381</v>
      </c>
      <c r="C36" s="12" t="s">
        <v>380</v>
      </c>
      <c r="D36" s="12">
        <v>4000</v>
      </c>
      <c r="E36" s="12">
        <v>3555</v>
      </c>
      <c r="F36" s="12">
        <v>4000</v>
      </c>
      <c r="G36" s="23">
        <v>240</v>
      </c>
      <c r="H36" s="53">
        <v>287</v>
      </c>
      <c r="I36" s="53" t="s">
        <v>341</v>
      </c>
      <c r="J36" s="78">
        <v>330</v>
      </c>
      <c r="K36" s="12">
        <v>80</v>
      </c>
      <c r="L36" s="43">
        <v>23</v>
      </c>
      <c r="M36" s="43" t="s">
        <v>342</v>
      </c>
      <c r="N36" s="81">
        <v>155</v>
      </c>
      <c r="O36" s="23">
        <v>20</v>
      </c>
      <c r="P36" s="53">
        <v>27</v>
      </c>
      <c r="Q36" s="53" t="s">
        <v>341</v>
      </c>
      <c r="R36" s="78">
        <v>30</v>
      </c>
      <c r="S36" s="12">
        <v>15</v>
      </c>
      <c r="T36" s="43">
        <v>78</v>
      </c>
      <c r="U36" s="43" t="s">
        <v>341</v>
      </c>
      <c r="V36" s="81">
        <v>20</v>
      </c>
    </row>
    <row r="37" spans="1:22" s="4" customFormat="1" ht="24" customHeight="1">
      <c r="A37" s="98"/>
      <c r="B37" s="51" t="s">
        <v>382</v>
      </c>
      <c r="C37" s="12" t="s">
        <v>383</v>
      </c>
      <c r="D37" s="12">
        <v>7000</v>
      </c>
      <c r="E37" s="12">
        <v>7000</v>
      </c>
      <c r="F37" s="12">
        <v>7000</v>
      </c>
      <c r="G37" s="23">
        <v>250</v>
      </c>
      <c r="H37" s="53">
        <v>86</v>
      </c>
      <c r="I37" s="53" t="s">
        <v>342</v>
      </c>
      <c r="J37" s="78">
        <v>250</v>
      </c>
      <c r="K37" s="12">
        <v>1000</v>
      </c>
      <c r="L37" s="43" t="s">
        <v>384</v>
      </c>
      <c r="M37" s="43" t="s">
        <v>341</v>
      </c>
      <c r="N37" s="81">
        <v>1000</v>
      </c>
      <c r="O37" s="23">
        <v>275</v>
      </c>
      <c r="P37" s="53">
        <v>540</v>
      </c>
      <c r="Q37" s="53" t="s">
        <v>341</v>
      </c>
      <c r="R37" s="78">
        <v>350</v>
      </c>
      <c r="S37" s="12">
        <v>125</v>
      </c>
      <c r="T37" s="43">
        <v>0</v>
      </c>
      <c r="U37" s="43" t="s">
        <v>342</v>
      </c>
      <c r="V37" s="81">
        <v>250</v>
      </c>
    </row>
    <row r="38" spans="1:22" s="4" customFormat="1" ht="24">
      <c r="A38" s="100" t="s">
        <v>385</v>
      </c>
      <c r="B38" s="51" t="s">
        <v>386</v>
      </c>
      <c r="C38" s="12" t="s">
        <v>387</v>
      </c>
      <c r="D38" s="41">
        <v>100</v>
      </c>
      <c r="E38" s="41">
        <v>100</v>
      </c>
      <c r="F38" s="41">
        <v>100</v>
      </c>
      <c r="G38" s="55">
        <v>100</v>
      </c>
      <c r="H38" s="53">
        <v>100</v>
      </c>
      <c r="I38" s="53" t="s">
        <v>341</v>
      </c>
      <c r="J38" s="78">
        <v>100</v>
      </c>
      <c r="K38" s="41">
        <v>100</v>
      </c>
      <c r="L38" s="43">
        <v>100</v>
      </c>
      <c r="M38" s="43" t="s">
        <v>341</v>
      </c>
      <c r="N38" s="81">
        <v>100</v>
      </c>
      <c r="O38" s="55">
        <v>100</v>
      </c>
      <c r="P38" s="53">
        <v>100</v>
      </c>
      <c r="Q38" s="53" t="s">
        <v>341</v>
      </c>
      <c r="R38" s="78">
        <v>100</v>
      </c>
      <c r="S38" s="41">
        <v>100</v>
      </c>
      <c r="T38" s="43">
        <v>100</v>
      </c>
      <c r="U38" s="43" t="s">
        <v>341</v>
      </c>
      <c r="V38" s="81">
        <v>100</v>
      </c>
    </row>
    <row r="39" spans="1:22" s="4" customFormat="1" ht="23.25" customHeight="1">
      <c r="A39" s="100"/>
      <c r="B39" s="51" t="s">
        <v>388</v>
      </c>
      <c r="C39" s="12" t="s">
        <v>389</v>
      </c>
      <c r="D39" s="46">
        <v>15</v>
      </c>
      <c r="E39" s="46">
        <v>15</v>
      </c>
      <c r="F39" s="46">
        <v>15</v>
      </c>
      <c r="G39" s="56">
        <v>2</v>
      </c>
      <c r="H39" s="53">
        <v>0</v>
      </c>
      <c r="I39" s="53" t="s">
        <v>342</v>
      </c>
      <c r="J39" s="78">
        <v>2</v>
      </c>
      <c r="K39" s="46">
        <v>2</v>
      </c>
      <c r="L39" s="43">
        <v>5</v>
      </c>
      <c r="M39" s="43" t="s">
        <v>341</v>
      </c>
      <c r="N39" s="81">
        <v>2</v>
      </c>
      <c r="O39" s="56">
        <v>2</v>
      </c>
      <c r="P39" s="53">
        <v>3</v>
      </c>
      <c r="Q39" s="53" t="s">
        <v>341</v>
      </c>
      <c r="R39" s="78">
        <v>2</v>
      </c>
      <c r="S39" s="46">
        <v>1</v>
      </c>
      <c r="T39" s="43">
        <v>1</v>
      </c>
      <c r="U39" s="43" t="s">
        <v>341</v>
      </c>
      <c r="V39" s="81">
        <v>1</v>
      </c>
    </row>
  </sheetData>
  <mergeCells count="16">
    <mergeCell ref="A4:A8"/>
    <mergeCell ref="A2:A3"/>
    <mergeCell ref="B2:B3"/>
    <mergeCell ref="C2:C3"/>
    <mergeCell ref="D2:F2"/>
    <mergeCell ref="A1:V1"/>
    <mergeCell ref="G2:J2"/>
    <mergeCell ref="K2:N2"/>
    <mergeCell ref="O2:R2"/>
    <mergeCell ref="S2:V2"/>
    <mergeCell ref="A38:A39"/>
    <mergeCell ref="A9:A17"/>
    <mergeCell ref="A18:A20"/>
    <mergeCell ref="A21:A27"/>
    <mergeCell ref="A28:A33"/>
    <mergeCell ref="A34:A37"/>
  </mergeCells>
  <phoneticPr fontId="1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按“十三五”规划执行（文金信化经教外音体美马）</vt:lpstr>
      <vt:lpstr>按任期目标执行（机电、地信、食品、土木）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2016-06-12T01:00:15Z</cp:lastPrinted>
  <dcterms:created xsi:type="dcterms:W3CDTF">2006-09-13T11:21:51Z</dcterms:created>
  <dcterms:modified xsi:type="dcterms:W3CDTF">2020-03-25T03:39:46Z</dcterms:modified>
</cp:coreProperties>
</file>